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D5AC22B8-13E8-4F49-A648-10517D8AD086}" xr6:coauthVersionLast="47" xr6:coauthVersionMax="47" xr10:uidLastSave="{00000000-0000-0000-0000-000000000000}"/>
  <bookViews>
    <workbookView xWindow="-108" yWindow="-108" windowWidth="23256" windowHeight="12456" tabRatio="597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s Details" sheetId="14" r:id="rId4"/>
    <sheet name="Sumsum" sheetId="12" r:id="rId5"/>
    <sheet name="States Ecology" sheetId="11" r:id="rId6"/>
    <sheet name="eccology individual LGCs" sheetId="13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Details'!$A$1:$Q$56</definedName>
    <definedName name="_xlnm.Print_Area" localSheetId="4">Sumsum!$A$1:$J$44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0" i="13" l="1"/>
  <c r="C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42" i="11" s="1"/>
  <c r="D6" i="11"/>
  <c r="I43" i="12"/>
  <c r="F43" i="12"/>
  <c r="E43" i="12"/>
  <c r="C43" i="12"/>
  <c r="H42" i="12"/>
  <c r="J42" i="12" s="1"/>
  <c r="J41" i="12"/>
  <c r="H41" i="12"/>
  <c r="H40" i="12"/>
  <c r="J40" i="12" s="1"/>
  <c r="J39" i="12"/>
  <c r="H39" i="12"/>
  <c r="H38" i="12"/>
  <c r="D38" i="12"/>
  <c r="J38" i="12" s="1"/>
  <c r="H37" i="12"/>
  <c r="J37" i="12" s="1"/>
  <c r="G37" i="12"/>
  <c r="J36" i="12"/>
  <c r="G36" i="12"/>
  <c r="H36" i="12" s="1"/>
  <c r="J35" i="12"/>
  <c r="H35" i="12"/>
  <c r="D35" i="12"/>
  <c r="H34" i="12"/>
  <c r="D34" i="12"/>
  <c r="J34" i="12" s="1"/>
  <c r="G33" i="12"/>
  <c r="H33" i="12" s="1"/>
  <c r="D33" i="12"/>
  <c r="J33" i="12" s="1"/>
  <c r="H32" i="12"/>
  <c r="J32" i="12" s="1"/>
  <c r="D32" i="12"/>
  <c r="G31" i="12"/>
  <c r="H31" i="12" s="1"/>
  <c r="J31" i="12" s="1"/>
  <c r="J30" i="12"/>
  <c r="H30" i="12"/>
  <c r="D30" i="12"/>
  <c r="J29" i="12"/>
  <c r="H29" i="12"/>
  <c r="J28" i="12"/>
  <c r="G28" i="12"/>
  <c r="H28" i="12" s="1"/>
  <c r="J27" i="12"/>
  <c r="H27" i="12"/>
  <c r="G27" i="12"/>
  <c r="D27" i="12"/>
  <c r="H26" i="12"/>
  <c r="J26" i="12" s="1"/>
  <c r="G26" i="12"/>
  <c r="H25" i="12"/>
  <c r="J25" i="12" s="1"/>
  <c r="J24" i="12"/>
  <c r="H24" i="12"/>
  <c r="D24" i="12"/>
  <c r="H23" i="12"/>
  <c r="J23" i="12" s="1"/>
  <c r="H22" i="12"/>
  <c r="J22" i="12" s="1"/>
  <c r="J21" i="12"/>
  <c r="H21" i="12"/>
  <c r="G21" i="12"/>
  <c r="H20" i="12"/>
  <c r="D20" i="12"/>
  <c r="J20" i="12" s="1"/>
  <c r="H19" i="12"/>
  <c r="J19" i="12" s="1"/>
  <c r="J18" i="12"/>
  <c r="H18" i="12"/>
  <c r="H17" i="12"/>
  <c r="J17" i="12" s="1"/>
  <c r="G17" i="12"/>
  <c r="J16" i="12"/>
  <c r="H16" i="12"/>
  <c r="D16" i="12"/>
  <c r="J15" i="12"/>
  <c r="H15" i="12"/>
  <c r="G15" i="12"/>
  <c r="G14" i="12"/>
  <c r="H14" i="12" s="1"/>
  <c r="J14" i="12" s="1"/>
  <c r="D14" i="12"/>
  <c r="H13" i="12"/>
  <c r="J13" i="12" s="1"/>
  <c r="G12" i="12"/>
  <c r="H12" i="12" s="1"/>
  <c r="J12" i="12" s="1"/>
  <c r="D12" i="12"/>
  <c r="G11" i="12"/>
  <c r="H11" i="12" s="1"/>
  <c r="J11" i="12" s="1"/>
  <c r="J10" i="12"/>
  <c r="H10" i="12"/>
  <c r="H9" i="12"/>
  <c r="J9" i="12" s="1"/>
  <c r="H8" i="12"/>
  <c r="J8" i="12" s="1"/>
  <c r="G8" i="12"/>
  <c r="H7" i="12"/>
  <c r="D7" i="12"/>
  <c r="J7" i="12" s="1"/>
  <c r="H6" i="12"/>
  <c r="G6" i="12"/>
  <c r="K413" i="14"/>
  <c r="I413" i="14"/>
  <c r="H413" i="14"/>
  <c r="G413" i="14"/>
  <c r="E413" i="14"/>
  <c r="Y412" i="14"/>
  <c r="S412" i="14"/>
  <c r="J412" i="14"/>
  <c r="F412" i="14"/>
  <c r="L412" i="14" s="1"/>
  <c r="X411" i="14"/>
  <c r="V411" i="14"/>
  <c r="U411" i="14"/>
  <c r="T411" i="14"/>
  <c r="S411" i="14"/>
  <c r="R411" i="14"/>
  <c r="J411" i="14"/>
  <c r="L411" i="14" s="1"/>
  <c r="F411" i="14"/>
  <c r="Y410" i="14"/>
  <c r="W410" i="14"/>
  <c r="J410" i="14"/>
  <c r="F410" i="14"/>
  <c r="L410" i="14" s="1"/>
  <c r="W409" i="14"/>
  <c r="Y409" i="14" s="1"/>
  <c r="J409" i="14"/>
  <c r="F409" i="14"/>
  <c r="L409" i="14" s="1"/>
  <c r="W408" i="14"/>
  <c r="Y408" i="14" s="1"/>
  <c r="L408" i="14"/>
  <c r="J408" i="14"/>
  <c r="F408" i="14"/>
  <c r="W407" i="14"/>
  <c r="Y407" i="14" s="1"/>
  <c r="J407" i="14"/>
  <c r="F407" i="14"/>
  <c r="L407" i="14" s="1"/>
  <c r="Y406" i="14"/>
  <c r="W406" i="14"/>
  <c r="J406" i="14"/>
  <c r="F406" i="14"/>
  <c r="L406" i="14" s="1"/>
  <c r="W405" i="14"/>
  <c r="L405" i="14"/>
  <c r="J405" i="14"/>
  <c r="F405" i="14"/>
  <c r="X404" i="14"/>
  <c r="V404" i="14"/>
  <c r="U404" i="14"/>
  <c r="T404" i="14"/>
  <c r="S404" i="14"/>
  <c r="R404" i="14"/>
  <c r="J404" i="14"/>
  <c r="F404" i="14"/>
  <c r="L404" i="14" s="1"/>
  <c r="W403" i="14"/>
  <c r="Y403" i="14" s="1"/>
  <c r="L403" i="14"/>
  <c r="J403" i="14"/>
  <c r="F403" i="14"/>
  <c r="W402" i="14"/>
  <c r="Y402" i="14" s="1"/>
  <c r="L402" i="14"/>
  <c r="J402" i="14"/>
  <c r="F402" i="14"/>
  <c r="Y401" i="14"/>
  <c r="W401" i="14"/>
  <c r="J401" i="14"/>
  <c r="F401" i="14"/>
  <c r="L401" i="14" s="1"/>
  <c r="Y400" i="14"/>
  <c r="W400" i="14"/>
  <c r="J400" i="14"/>
  <c r="F400" i="14"/>
  <c r="L400" i="14" s="1"/>
  <c r="W399" i="14"/>
  <c r="Y399" i="14" s="1"/>
  <c r="J399" i="14"/>
  <c r="L399" i="14" s="1"/>
  <c r="F399" i="14"/>
  <c r="W398" i="14"/>
  <c r="Y398" i="14" s="1"/>
  <c r="L398" i="14"/>
  <c r="J398" i="14"/>
  <c r="F398" i="14"/>
  <c r="W397" i="14"/>
  <c r="Y397" i="14" s="1"/>
  <c r="J397" i="14"/>
  <c r="F397" i="14"/>
  <c r="L397" i="14" s="1"/>
  <c r="Y396" i="14"/>
  <c r="W396" i="14"/>
  <c r="J396" i="14"/>
  <c r="F396" i="14"/>
  <c r="L396" i="14" s="1"/>
  <c r="W395" i="14"/>
  <c r="Y395" i="14" s="1"/>
  <c r="L395" i="14"/>
  <c r="J395" i="14"/>
  <c r="F395" i="14"/>
  <c r="W394" i="14"/>
  <c r="Y394" i="14" s="1"/>
  <c r="L394" i="14"/>
  <c r="J394" i="14"/>
  <c r="F394" i="14"/>
  <c r="Y393" i="14"/>
  <c r="W393" i="14"/>
  <c r="J393" i="14"/>
  <c r="F393" i="14"/>
  <c r="L393" i="14" s="1"/>
  <c r="Y392" i="14"/>
  <c r="W392" i="14"/>
  <c r="J392" i="14"/>
  <c r="F392" i="14"/>
  <c r="L392" i="14" s="1"/>
  <c r="W391" i="14"/>
  <c r="Y391" i="14" s="1"/>
  <c r="J391" i="14"/>
  <c r="L391" i="14" s="1"/>
  <c r="L413" i="14" s="1"/>
  <c r="F391" i="14"/>
  <c r="W390" i="14"/>
  <c r="Y390" i="14" s="1"/>
  <c r="L390" i="14"/>
  <c r="J390" i="14"/>
  <c r="F390" i="14"/>
  <c r="X389" i="14"/>
  <c r="V389" i="14"/>
  <c r="U389" i="14"/>
  <c r="T389" i="14"/>
  <c r="S389" i="14"/>
  <c r="R389" i="14"/>
  <c r="J389" i="14"/>
  <c r="L389" i="14" s="1"/>
  <c r="F389" i="14"/>
  <c r="W388" i="14"/>
  <c r="Y388" i="14" s="1"/>
  <c r="L388" i="14"/>
  <c r="J388" i="14"/>
  <c r="J413" i="14" s="1"/>
  <c r="Y387" i="14"/>
  <c r="W387" i="14"/>
  <c r="K387" i="14"/>
  <c r="I387" i="14"/>
  <c r="H387" i="14"/>
  <c r="G387" i="14"/>
  <c r="F387" i="14"/>
  <c r="E387" i="14"/>
  <c r="Y386" i="14"/>
  <c r="W386" i="14"/>
  <c r="J386" i="14"/>
  <c r="L386" i="14" s="1"/>
  <c r="Y385" i="14"/>
  <c r="W385" i="14"/>
  <c r="J385" i="14"/>
  <c r="L385" i="14" s="1"/>
  <c r="Y384" i="14"/>
  <c r="W384" i="14"/>
  <c r="J384" i="14"/>
  <c r="L384" i="14" s="1"/>
  <c r="Y383" i="14"/>
  <c r="W383" i="14"/>
  <c r="J383" i="14"/>
  <c r="L383" i="14" s="1"/>
  <c r="Y382" i="14"/>
  <c r="W382" i="14"/>
  <c r="J382" i="14"/>
  <c r="L382" i="14" s="1"/>
  <c r="Y381" i="14"/>
  <c r="W381" i="14"/>
  <c r="J381" i="14"/>
  <c r="L381" i="14" s="1"/>
  <c r="Y380" i="14"/>
  <c r="W380" i="14"/>
  <c r="J380" i="14"/>
  <c r="L380" i="14" s="1"/>
  <c r="Y379" i="14"/>
  <c r="W379" i="14"/>
  <c r="J379" i="14"/>
  <c r="L379" i="14" s="1"/>
  <c r="Y378" i="14"/>
  <c r="W378" i="14"/>
  <c r="J378" i="14"/>
  <c r="L378" i="14" s="1"/>
  <c r="Y377" i="14"/>
  <c r="W377" i="14"/>
  <c r="J377" i="14"/>
  <c r="L377" i="14" s="1"/>
  <c r="Y376" i="14"/>
  <c r="W376" i="14"/>
  <c r="J376" i="14"/>
  <c r="L376" i="14" s="1"/>
  <c r="Y375" i="14"/>
  <c r="W375" i="14"/>
  <c r="J375" i="14"/>
  <c r="L375" i="14" s="1"/>
  <c r="Y374" i="14"/>
  <c r="W374" i="14"/>
  <c r="J374" i="14"/>
  <c r="L374" i="14" s="1"/>
  <c r="Y373" i="14"/>
  <c r="W373" i="14"/>
  <c r="J373" i="14"/>
  <c r="L373" i="14" s="1"/>
  <c r="Y372" i="14"/>
  <c r="W372" i="14"/>
  <c r="W389" i="14" s="1"/>
  <c r="J372" i="14"/>
  <c r="L372" i="14" s="1"/>
  <c r="X371" i="14"/>
  <c r="V371" i="14"/>
  <c r="U371" i="14"/>
  <c r="T371" i="14"/>
  <c r="S371" i="14"/>
  <c r="R371" i="14"/>
  <c r="L371" i="14"/>
  <c r="J371" i="14"/>
  <c r="W370" i="14"/>
  <c r="Y370" i="14" s="1"/>
  <c r="L370" i="14"/>
  <c r="J370" i="14"/>
  <c r="W369" i="14"/>
  <c r="Y369" i="14" s="1"/>
  <c r="L369" i="14"/>
  <c r="J369" i="14"/>
  <c r="W368" i="14"/>
  <c r="Y368" i="14" s="1"/>
  <c r="L368" i="14"/>
  <c r="J368" i="14"/>
  <c r="W367" i="14"/>
  <c r="Y367" i="14" s="1"/>
  <c r="L367" i="14"/>
  <c r="J367" i="14"/>
  <c r="W366" i="14"/>
  <c r="Y366" i="14" s="1"/>
  <c r="L366" i="14"/>
  <c r="J366" i="14"/>
  <c r="W365" i="14"/>
  <c r="Y365" i="14" s="1"/>
  <c r="L365" i="14"/>
  <c r="J365" i="14"/>
  <c r="W364" i="14"/>
  <c r="Y364" i="14" s="1"/>
  <c r="L364" i="14"/>
  <c r="J364" i="14"/>
  <c r="J387" i="14" s="1"/>
  <c r="L387" i="14" s="1"/>
  <c r="W363" i="14"/>
  <c r="Y363" i="14" s="1"/>
  <c r="K363" i="14"/>
  <c r="I363" i="14"/>
  <c r="H363" i="14"/>
  <c r="G363" i="14"/>
  <c r="F363" i="14"/>
  <c r="E363" i="14"/>
  <c r="Y362" i="14"/>
  <c r="W362" i="14"/>
  <c r="J362" i="14"/>
  <c r="L362" i="14" s="1"/>
  <c r="Y361" i="14"/>
  <c r="W361" i="14"/>
  <c r="J361" i="14"/>
  <c r="L361" i="14" s="1"/>
  <c r="Y360" i="14"/>
  <c r="W360" i="14"/>
  <c r="J360" i="14"/>
  <c r="L360" i="14" s="1"/>
  <c r="Y359" i="14"/>
  <c r="W359" i="14"/>
  <c r="J359" i="14"/>
  <c r="L359" i="14" s="1"/>
  <c r="Y358" i="14"/>
  <c r="W358" i="14"/>
  <c r="J358" i="14"/>
  <c r="L358" i="14" s="1"/>
  <c r="Y357" i="14"/>
  <c r="W357" i="14"/>
  <c r="J357" i="14"/>
  <c r="L357" i="14" s="1"/>
  <c r="Y356" i="14"/>
  <c r="W356" i="14"/>
  <c r="J356" i="14"/>
  <c r="L356" i="14" s="1"/>
  <c r="Y355" i="14"/>
  <c r="W355" i="14"/>
  <c r="W371" i="14" s="1"/>
  <c r="J355" i="14"/>
  <c r="L355" i="14" s="1"/>
  <c r="X354" i="14"/>
  <c r="V354" i="14"/>
  <c r="U354" i="14"/>
  <c r="T354" i="14"/>
  <c r="R354" i="14"/>
  <c r="L354" i="14"/>
  <c r="J354" i="14"/>
  <c r="W353" i="14"/>
  <c r="S353" i="14"/>
  <c r="Y353" i="14" s="1"/>
  <c r="L353" i="14"/>
  <c r="J353" i="14"/>
  <c r="Y352" i="14"/>
  <c r="W352" i="14"/>
  <c r="S352" i="14"/>
  <c r="J352" i="14"/>
  <c r="L352" i="14" s="1"/>
  <c r="Y351" i="14"/>
  <c r="W351" i="14"/>
  <c r="S351" i="14"/>
  <c r="L351" i="14"/>
  <c r="J351" i="14"/>
  <c r="W350" i="14"/>
  <c r="S350" i="14"/>
  <c r="Y350" i="14" s="1"/>
  <c r="L350" i="14"/>
  <c r="J350" i="14"/>
  <c r="W349" i="14"/>
  <c r="S349" i="14"/>
  <c r="Y349" i="14" s="1"/>
  <c r="L349" i="14"/>
  <c r="J349" i="14"/>
  <c r="W348" i="14"/>
  <c r="Y348" i="14" s="1"/>
  <c r="S348" i="14"/>
  <c r="J348" i="14"/>
  <c r="L348" i="14" s="1"/>
  <c r="Y347" i="14"/>
  <c r="W347" i="14"/>
  <c r="S347" i="14"/>
  <c r="J347" i="14"/>
  <c r="L347" i="14" s="1"/>
  <c r="W346" i="14"/>
  <c r="S346" i="14"/>
  <c r="Y346" i="14" s="1"/>
  <c r="L346" i="14"/>
  <c r="J346" i="14"/>
  <c r="W345" i="14"/>
  <c r="S345" i="14"/>
  <c r="Y345" i="14" s="1"/>
  <c r="L345" i="14"/>
  <c r="J345" i="14"/>
  <c r="Y344" i="14"/>
  <c r="W344" i="14"/>
  <c r="S344" i="14"/>
  <c r="J344" i="14"/>
  <c r="L344" i="14" s="1"/>
  <c r="Y343" i="14"/>
  <c r="W343" i="14"/>
  <c r="S343" i="14"/>
  <c r="L343" i="14"/>
  <c r="J343" i="14"/>
  <c r="W342" i="14"/>
  <c r="S342" i="14"/>
  <c r="Y342" i="14" s="1"/>
  <c r="L342" i="14"/>
  <c r="J342" i="14"/>
  <c r="W341" i="14"/>
  <c r="S341" i="14"/>
  <c r="Y341" i="14" s="1"/>
  <c r="L341" i="14"/>
  <c r="J341" i="14"/>
  <c r="W340" i="14"/>
  <c r="Y340" i="14" s="1"/>
  <c r="S340" i="14"/>
  <c r="J340" i="14"/>
  <c r="L340" i="14" s="1"/>
  <c r="Y339" i="14"/>
  <c r="W339" i="14"/>
  <c r="S339" i="14"/>
  <c r="J339" i="14"/>
  <c r="L339" i="14" s="1"/>
  <c r="W338" i="14"/>
  <c r="S338" i="14"/>
  <c r="Y338" i="14" s="1"/>
  <c r="L338" i="14"/>
  <c r="J338" i="14"/>
  <c r="W337" i="14"/>
  <c r="S337" i="14"/>
  <c r="Y337" i="14" s="1"/>
  <c r="L337" i="14"/>
  <c r="J337" i="14"/>
  <c r="Y336" i="14"/>
  <c r="W336" i="14"/>
  <c r="S336" i="14"/>
  <c r="J336" i="14"/>
  <c r="J363" i="14" s="1"/>
  <c r="Y335" i="14"/>
  <c r="W335" i="14"/>
  <c r="S335" i="14"/>
  <c r="K335" i="14"/>
  <c r="H335" i="14"/>
  <c r="G335" i="14"/>
  <c r="F335" i="14"/>
  <c r="E335" i="14"/>
  <c r="Y334" i="14"/>
  <c r="W334" i="14"/>
  <c r="S334" i="14"/>
  <c r="J334" i="14"/>
  <c r="L334" i="14" s="1"/>
  <c r="I334" i="14"/>
  <c r="W333" i="14"/>
  <c r="S333" i="14"/>
  <c r="Y333" i="14" s="1"/>
  <c r="L333" i="14"/>
  <c r="J333" i="14"/>
  <c r="I333" i="14"/>
  <c r="W332" i="14"/>
  <c r="Y332" i="14" s="1"/>
  <c r="S332" i="14"/>
  <c r="J332" i="14"/>
  <c r="L332" i="14" s="1"/>
  <c r="I332" i="14"/>
  <c r="W331" i="14"/>
  <c r="W354" i="14" s="1"/>
  <c r="S331" i="14"/>
  <c r="Y331" i="14" s="1"/>
  <c r="L331" i="14"/>
  <c r="J331" i="14"/>
  <c r="I331" i="14"/>
  <c r="X330" i="14"/>
  <c r="U330" i="14"/>
  <c r="T330" i="14"/>
  <c r="S330" i="14"/>
  <c r="R330" i="14"/>
  <c r="L330" i="14"/>
  <c r="J330" i="14"/>
  <c r="I330" i="14"/>
  <c r="V329" i="14"/>
  <c r="W329" i="14" s="1"/>
  <c r="Y329" i="14" s="1"/>
  <c r="L329" i="14"/>
  <c r="J329" i="14"/>
  <c r="I329" i="14"/>
  <c r="Y328" i="14"/>
  <c r="W328" i="14"/>
  <c r="V328" i="14"/>
  <c r="J328" i="14"/>
  <c r="L328" i="14" s="1"/>
  <c r="I328" i="14"/>
  <c r="W327" i="14"/>
  <c r="Y327" i="14" s="1"/>
  <c r="V327" i="14"/>
  <c r="L327" i="14"/>
  <c r="J327" i="14"/>
  <c r="I327" i="14"/>
  <c r="Y326" i="14"/>
  <c r="W326" i="14"/>
  <c r="V326" i="14"/>
  <c r="L326" i="14"/>
  <c r="J326" i="14"/>
  <c r="I326" i="14"/>
  <c r="V325" i="14"/>
  <c r="W325" i="14" s="1"/>
  <c r="Y325" i="14" s="1"/>
  <c r="L325" i="14"/>
  <c r="J325" i="14"/>
  <c r="I325" i="14"/>
  <c r="Y324" i="14"/>
  <c r="W324" i="14"/>
  <c r="V324" i="14"/>
  <c r="J324" i="14"/>
  <c r="L324" i="14" s="1"/>
  <c r="I324" i="14"/>
  <c r="W323" i="14"/>
  <c r="Y323" i="14" s="1"/>
  <c r="V323" i="14"/>
  <c r="L323" i="14"/>
  <c r="J323" i="14"/>
  <c r="I323" i="14"/>
  <c r="Y322" i="14"/>
  <c r="W322" i="14"/>
  <c r="V322" i="14"/>
  <c r="L322" i="14"/>
  <c r="J322" i="14"/>
  <c r="I322" i="14"/>
  <c r="V321" i="14"/>
  <c r="W321" i="14" s="1"/>
  <c r="Y321" i="14" s="1"/>
  <c r="L321" i="14"/>
  <c r="J321" i="14"/>
  <c r="I321" i="14"/>
  <c r="Y320" i="14"/>
  <c r="W320" i="14"/>
  <c r="V320" i="14"/>
  <c r="J320" i="14"/>
  <c r="L320" i="14" s="1"/>
  <c r="I320" i="14"/>
  <c r="W319" i="14"/>
  <c r="Y319" i="14" s="1"/>
  <c r="V319" i="14"/>
  <c r="L319" i="14"/>
  <c r="J319" i="14"/>
  <c r="I319" i="14"/>
  <c r="Y318" i="14"/>
  <c r="W318" i="14"/>
  <c r="V318" i="14"/>
  <c r="L318" i="14"/>
  <c r="J318" i="14"/>
  <c r="I318" i="14"/>
  <c r="V317" i="14"/>
  <c r="W317" i="14" s="1"/>
  <c r="Y317" i="14" s="1"/>
  <c r="L317" i="14"/>
  <c r="J317" i="14"/>
  <c r="I317" i="14"/>
  <c r="Y316" i="14"/>
  <c r="W316" i="14"/>
  <c r="V316" i="14"/>
  <c r="J316" i="14"/>
  <c r="L316" i="14" s="1"/>
  <c r="I316" i="14"/>
  <c r="W315" i="14"/>
  <c r="Y315" i="14" s="1"/>
  <c r="V315" i="14"/>
  <c r="L315" i="14"/>
  <c r="J315" i="14"/>
  <c r="I315" i="14"/>
  <c r="Y314" i="14"/>
  <c r="W314" i="14"/>
  <c r="V314" i="14"/>
  <c r="L314" i="14"/>
  <c r="J314" i="14"/>
  <c r="I314" i="14"/>
  <c r="V313" i="14"/>
  <c r="W313" i="14" s="1"/>
  <c r="Y313" i="14" s="1"/>
  <c r="L313" i="14"/>
  <c r="J313" i="14"/>
  <c r="I313" i="14"/>
  <c r="Y312" i="14"/>
  <c r="W312" i="14"/>
  <c r="V312" i="14"/>
  <c r="J312" i="14"/>
  <c r="L312" i="14" s="1"/>
  <c r="I312" i="14"/>
  <c r="W311" i="14"/>
  <c r="Y311" i="14" s="1"/>
  <c r="V311" i="14"/>
  <c r="L311" i="14"/>
  <c r="J311" i="14"/>
  <c r="I311" i="14"/>
  <c r="Y310" i="14"/>
  <c r="W310" i="14"/>
  <c r="V310" i="14"/>
  <c r="L310" i="14"/>
  <c r="J310" i="14"/>
  <c r="I310" i="14"/>
  <c r="V309" i="14"/>
  <c r="W309" i="14" s="1"/>
  <c r="Y309" i="14" s="1"/>
  <c r="L309" i="14"/>
  <c r="J309" i="14"/>
  <c r="I309" i="14"/>
  <c r="Y308" i="14"/>
  <c r="W308" i="14"/>
  <c r="V308" i="14"/>
  <c r="J308" i="14"/>
  <c r="I308" i="14"/>
  <c r="I335" i="14" s="1"/>
  <c r="W307" i="14"/>
  <c r="V307" i="14"/>
  <c r="K307" i="14"/>
  <c r="I307" i="14"/>
  <c r="H307" i="14"/>
  <c r="G307" i="14"/>
  <c r="E307" i="14"/>
  <c r="X306" i="14"/>
  <c r="U306" i="14"/>
  <c r="T306" i="14"/>
  <c r="S306" i="14"/>
  <c r="R306" i="14"/>
  <c r="J306" i="14"/>
  <c r="F306" i="14"/>
  <c r="L306" i="14" s="1"/>
  <c r="Y305" i="14"/>
  <c r="W305" i="14"/>
  <c r="V305" i="14"/>
  <c r="L305" i="14"/>
  <c r="J305" i="14"/>
  <c r="F305" i="14"/>
  <c r="V304" i="14"/>
  <c r="W304" i="14" s="1"/>
  <c r="Y304" i="14" s="1"/>
  <c r="J304" i="14"/>
  <c r="F304" i="14"/>
  <c r="L304" i="14" s="1"/>
  <c r="Y303" i="14"/>
  <c r="W303" i="14"/>
  <c r="V303" i="14"/>
  <c r="J303" i="14"/>
  <c r="L303" i="14" s="1"/>
  <c r="F303" i="14"/>
  <c r="W302" i="14"/>
  <c r="Y302" i="14" s="1"/>
  <c r="V302" i="14"/>
  <c r="J302" i="14"/>
  <c r="F302" i="14"/>
  <c r="L302" i="14" s="1"/>
  <c r="Y301" i="14"/>
  <c r="W301" i="14"/>
  <c r="V301" i="14"/>
  <c r="L301" i="14"/>
  <c r="J301" i="14"/>
  <c r="F301" i="14"/>
  <c r="V300" i="14"/>
  <c r="W300" i="14" s="1"/>
  <c r="Y300" i="14" s="1"/>
  <c r="J300" i="14"/>
  <c r="F300" i="14"/>
  <c r="L300" i="14" s="1"/>
  <c r="Y299" i="14"/>
  <c r="W299" i="14"/>
  <c r="V299" i="14"/>
  <c r="J299" i="14"/>
  <c r="L299" i="14" s="1"/>
  <c r="F299" i="14"/>
  <c r="W298" i="14"/>
  <c r="Y298" i="14" s="1"/>
  <c r="V298" i="14"/>
  <c r="J298" i="14"/>
  <c r="F298" i="14"/>
  <c r="L298" i="14" s="1"/>
  <c r="Y297" i="14"/>
  <c r="W297" i="14"/>
  <c r="V297" i="14"/>
  <c r="L297" i="14"/>
  <c r="J297" i="14"/>
  <c r="F297" i="14"/>
  <c r="V296" i="14"/>
  <c r="W296" i="14" s="1"/>
  <c r="Y296" i="14" s="1"/>
  <c r="J296" i="14"/>
  <c r="F296" i="14"/>
  <c r="F307" i="14" s="1"/>
  <c r="Y295" i="14"/>
  <c r="W295" i="14"/>
  <c r="V295" i="14"/>
  <c r="K295" i="14"/>
  <c r="I295" i="14"/>
  <c r="H295" i="14"/>
  <c r="G295" i="14"/>
  <c r="F295" i="14"/>
  <c r="E295" i="14"/>
  <c r="W294" i="14"/>
  <c r="Y294" i="14" s="1"/>
  <c r="V294" i="14"/>
  <c r="J294" i="14"/>
  <c r="L294" i="14" s="1"/>
  <c r="Y293" i="14"/>
  <c r="W293" i="14"/>
  <c r="V293" i="14"/>
  <c r="J293" i="14"/>
  <c r="L293" i="14" s="1"/>
  <c r="V292" i="14"/>
  <c r="W292" i="14" s="1"/>
  <c r="Y292" i="14" s="1"/>
  <c r="L292" i="14"/>
  <c r="J292" i="14"/>
  <c r="V291" i="14"/>
  <c r="W291" i="14" s="1"/>
  <c r="Y291" i="14" s="1"/>
  <c r="L291" i="14"/>
  <c r="J291" i="14"/>
  <c r="Y290" i="14"/>
  <c r="W290" i="14"/>
  <c r="V290" i="14"/>
  <c r="J290" i="14"/>
  <c r="L290" i="14" s="1"/>
  <c r="Y289" i="14"/>
  <c r="W289" i="14"/>
  <c r="W306" i="14" s="1"/>
  <c r="V289" i="14"/>
  <c r="L289" i="14"/>
  <c r="J289" i="14"/>
  <c r="X288" i="14"/>
  <c r="V288" i="14"/>
  <c r="U288" i="14"/>
  <c r="T288" i="14"/>
  <c r="R288" i="14"/>
  <c r="J288" i="14"/>
  <c r="L288" i="14" s="1"/>
  <c r="W287" i="14"/>
  <c r="S287" i="14"/>
  <c r="J287" i="14"/>
  <c r="L287" i="14" s="1"/>
  <c r="Y286" i="14"/>
  <c r="W286" i="14"/>
  <c r="S286" i="14"/>
  <c r="J286" i="14"/>
  <c r="L286" i="14" s="1"/>
  <c r="W285" i="14"/>
  <c r="S285" i="14"/>
  <c r="Y285" i="14" s="1"/>
  <c r="L285" i="14"/>
  <c r="J285" i="14"/>
  <c r="W284" i="14"/>
  <c r="S284" i="14"/>
  <c r="Y284" i="14" s="1"/>
  <c r="L284" i="14"/>
  <c r="J284" i="14"/>
  <c r="Y283" i="14"/>
  <c r="W283" i="14"/>
  <c r="S283" i="14"/>
  <c r="J283" i="14"/>
  <c r="L283" i="14" s="1"/>
  <c r="Y282" i="14"/>
  <c r="W282" i="14"/>
  <c r="S282" i="14"/>
  <c r="L282" i="14"/>
  <c r="J282" i="14"/>
  <c r="W281" i="14"/>
  <c r="S281" i="14"/>
  <c r="Y281" i="14" s="1"/>
  <c r="L281" i="14"/>
  <c r="J281" i="14"/>
  <c r="W280" i="14"/>
  <c r="S280" i="14"/>
  <c r="Y280" i="14" s="1"/>
  <c r="J280" i="14"/>
  <c r="L280" i="14" s="1"/>
  <c r="W279" i="14"/>
  <c r="S279" i="14"/>
  <c r="Y279" i="14" s="1"/>
  <c r="J279" i="14"/>
  <c r="L279" i="14" s="1"/>
  <c r="Y278" i="14"/>
  <c r="W278" i="14"/>
  <c r="S278" i="14"/>
  <c r="J278" i="14"/>
  <c r="W277" i="14"/>
  <c r="S277" i="14"/>
  <c r="Y277" i="14" s="1"/>
  <c r="K277" i="14"/>
  <c r="I277" i="14"/>
  <c r="H277" i="14"/>
  <c r="G277" i="14"/>
  <c r="F277" i="14"/>
  <c r="E277" i="14"/>
  <c r="L277" i="14" s="1"/>
  <c r="Y276" i="14"/>
  <c r="W276" i="14"/>
  <c r="S276" i="14"/>
  <c r="J276" i="14"/>
  <c r="L276" i="14" s="1"/>
  <c r="W275" i="14"/>
  <c r="S275" i="14"/>
  <c r="Y275" i="14" s="1"/>
  <c r="L275" i="14"/>
  <c r="J275" i="14"/>
  <c r="W274" i="14"/>
  <c r="S274" i="14"/>
  <c r="Y274" i="14" s="1"/>
  <c r="L274" i="14"/>
  <c r="J274" i="14"/>
  <c r="Y273" i="14"/>
  <c r="W273" i="14"/>
  <c r="S273" i="14"/>
  <c r="J273" i="14"/>
  <c r="L273" i="14" s="1"/>
  <c r="Y272" i="14"/>
  <c r="W272" i="14"/>
  <c r="S272" i="14"/>
  <c r="L272" i="14"/>
  <c r="J272" i="14"/>
  <c r="W271" i="14"/>
  <c r="S271" i="14"/>
  <c r="Y271" i="14" s="1"/>
  <c r="L271" i="14"/>
  <c r="J271" i="14"/>
  <c r="W270" i="14"/>
  <c r="S270" i="14"/>
  <c r="Y270" i="14" s="1"/>
  <c r="J270" i="14"/>
  <c r="L270" i="14" s="1"/>
  <c r="W269" i="14"/>
  <c r="S269" i="14"/>
  <c r="J269" i="14"/>
  <c r="L269" i="14" s="1"/>
  <c r="Y268" i="14"/>
  <c r="W268" i="14"/>
  <c r="S268" i="14"/>
  <c r="J268" i="14"/>
  <c r="L268" i="14" s="1"/>
  <c r="W267" i="14"/>
  <c r="S267" i="14"/>
  <c r="Y267" i="14" s="1"/>
  <c r="L267" i="14"/>
  <c r="J267" i="14"/>
  <c r="W266" i="14"/>
  <c r="S266" i="14"/>
  <c r="Y266" i="14" s="1"/>
  <c r="L266" i="14"/>
  <c r="J266" i="14"/>
  <c r="Y265" i="14"/>
  <c r="W265" i="14"/>
  <c r="S265" i="14"/>
  <c r="J265" i="14"/>
  <c r="L265" i="14" s="1"/>
  <c r="Y264" i="14"/>
  <c r="W264" i="14"/>
  <c r="S264" i="14"/>
  <c r="L264" i="14"/>
  <c r="J264" i="14"/>
  <c r="W263" i="14"/>
  <c r="S263" i="14"/>
  <c r="Y263" i="14" s="1"/>
  <c r="L263" i="14"/>
  <c r="J263" i="14"/>
  <c r="W262" i="14"/>
  <c r="S262" i="14"/>
  <c r="Y262" i="14" s="1"/>
  <c r="L262" i="14"/>
  <c r="J262" i="14"/>
  <c r="W261" i="14"/>
  <c r="S261" i="14"/>
  <c r="J261" i="14"/>
  <c r="J277" i="14" s="1"/>
  <c r="Y260" i="14"/>
  <c r="W260" i="14"/>
  <c r="S260" i="14"/>
  <c r="K260" i="14"/>
  <c r="H260" i="14"/>
  <c r="G260" i="14"/>
  <c r="F260" i="14"/>
  <c r="E260" i="14"/>
  <c r="W259" i="14"/>
  <c r="S259" i="14"/>
  <c r="J259" i="14"/>
  <c r="L259" i="14" s="1"/>
  <c r="I259" i="14"/>
  <c r="W258" i="14"/>
  <c r="S258" i="14"/>
  <c r="Y258" i="14" s="1"/>
  <c r="L258" i="14"/>
  <c r="J258" i="14"/>
  <c r="I258" i="14"/>
  <c r="Y257" i="14"/>
  <c r="W257" i="14"/>
  <c r="S257" i="14"/>
  <c r="I257" i="14"/>
  <c r="J257" i="14" s="1"/>
  <c r="L257" i="14" s="1"/>
  <c r="W256" i="14"/>
  <c r="S256" i="14"/>
  <c r="L256" i="14"/>
  <c r="J256" i="14"/>
  <c r="I256" i="14"/>
  <c r="W255" i="14"/>
  <c r="S255" i="14"/>
  <c r="Y255" i="14" s="1"/>
  <c r="J255" i="14"/>
  <c r="L255" i="14" s="1"/>
  <c r="I255" i="14"/>
  <c r="X254" i="14"/>
  <c r="V254" i="14"/>
  <c r="U254" i="14"/>
  <c r="T254" i="14"/>
  <c r="R254" i="14"/>
  <c r="J254" i="14"/>
  <c r="L254" i="14" s="1"/>
  <c r="I254" i="14"/>
  <c r="Y253" i="14"/>
  <c r="W253" i="14"/>
  <c r="S253" i="14"/>
  <c r="L253" i="14"/>
  <c r="J253" i="14"/>
  <c r="I253" i="14"/>
  <c r="W252" i="14"/>
  <c r="S252" i="14"/>
  <c r="Y252" i="14" s="1"/>
  <c r="I252" i="14"/>
  <c r="J252" i="14" s="1"/>
  <c r="L252" i="14" s="1"/>
  <c r="Y251" i="14"/>
  <c r="W251" i="14"/>
  <c r="S251" i="14"/>
  <c r="J251" i="14"/>
  <c r="L251" i="14" s="1"/>
  <c r="I251" i="14"/>
  <c r="W250" i="14"/>
  <c r="S250" i="14"/>
  <c r="Y250" i="14" s="1"/>
  <c r="J250" i="14"/>
  <c r="L250" i="14" s="1"/>
  <c r="I250" i="14"/>
  <c r="Y249" i="14"/>
  <c r="W249" i="14"/>
  <c r="S249" i="14"/>
  <c r="L249" i="14"/>
  <c r="J249" i="14"/>
  <c r="I249" i="14"/>
  <c r="W248" i="14"/>
  <c r="S248" i="14"/>
  <c r="Y248" i="14" s="1"/>
  <c r="I248" i="14"/>
  <c r="J248" i="14" s="1"/>
  <c r="L248" i="14" s="1"/>
  <c r="Y247" i="14"/>
  <c r="W247" i="14"/>
  <c r="S247" i="14"/>
  <c r="J247" i="14"/>
  <c r="L247" i="14" s="1"/>
  <c r="I247" i="14"/>
  <c r="W246" i="14"/>
  <c r="S246" i="14"/>
  <c r="Y246" i="14" s="1"/>
  <c r="J246" i="14"/>
  <c r="L246" i="14" s="1"/>
  <c r="I246" i="14"/>
  <c r="Y245" i="14"/>
  <c r="W245" i="14"/>
  <c r="S245" i="14"/>
  <c r="L245" i="14"/>
  <c r="J245" i="14"/>
  <c r="I245" i="14"/>
  <c r="W244" i="14"/>
  <c r="S244" i="14"/>
  <c r="Y244" i="14" s="1"/>
  <c r="I244" i="14"/>
  <c r="J244" i="14" s="1"/>
  <c r="L244" i="14" s="1"/>
  <c r="Y243" i="14"/>
  <c r="W243" i="14"/>
  <c r="S243" i="14"/>
  <c r="J243" i="14"/>
  <c r="L243" i="14" s="1"/>
  <c r="I243" i="14"/>
  <c r="W242" i="14"/>
  <c r="S242" i="14"/>
  <c r="Y242" i="14" s="1"/>
  <c r="J242" i="14"/>
  <c r="L242" i="14" s="1"/>
  <c r="I242" i="14"/>
  <c r="Y241" i="14"/>
  <c r="W241" i="14"/>
  <c r="S241" i="14"/>
  <c r="K241" i="14"/>
  <c r="I241" i="14"/>
  <c r="H241" i="14"/>
  <c r="G241" i="14"/>
  <c r="E241" i="14"/>
  <c r="Y240" i="14"/>
  <c r="W240" i="14"/>
  <c r="S240" i="14"/>
  <c r="J240" i="14"/>
  <c r="F240" i="14"/>
  <c r="L240" i="14" s="1"/>
  <c r="W239" i="14"/>
  <c r="S239" i="14"/>
  <c r="Y239" i="14" s="1"/>
  <c r="L239" i="14"/>
  <c r="J239" i="14"/>
  <c r="F239" i="14"/>
  <c r="W238" i="14"/>
  <c r="S238" i="14"/>
  <c r="Y238" i="14" s="1"/>
  <c r="J238" i="14"/>
  <c r="F238" i="14"/>
  <c r="W237" i="14"/>
  <c r="S237" i="14"/>
  <c r="Y237" i="14" s="1"/>
  <c r="L237" i="14"/>
  <c r="J237" i="14"/>
  <c r="F237" i="14"/>
  <c r="Y236" i="14"/>
  <c r="W236" i="14"/>
  <c r="S236" i="14"/>
  <c r="J236" i="14"/>
  <c r="F236" i="14"/>
  <c r="L236" i="14" s="1"/>
  <c r="W235" i="14"/>
  <c r="S235" i="14"/>
  <c r="Y235" i="14" s="1"/>
  <c r="L235" i="14"/>
  <c r="J235" i="14"/>
  <c r="F235" i="14"/>
  <c r="W234" i="14"/>
  <c r="S234" i="14"/>
  <c r="J234" i="14"/>
  <c r="F234" i="14"/>
  <c r="W233" i="14"/>
  <c r="S233" i="14"/>
  <c r="Y233" i="14" s="1"/>
  <c r="L233" i="14"/>
  <c r="J233" i="14"/>
  <c r="F233" i="14"/>
  <c r="Y232" i="14"/>
  <c r="W232" i="14"/>
  <c r="S232" i="14"/>
  <c r="J232" i="14"/>
  <c r="F232" i="14"/>
  <c r="L232" i="14" s="1"/>
  <c r="W231" i="14"/>
  <c r="S231" i="14"/>
  <c r="Y231" i="14" s="1"/>
  <c r="L231" i="14"/>
  <c r="J231" i="14"/>
  <c r="F231" i="14"/>
  <c r="W230" i="14"/>
  <c r="S230" i="14"/>
  <c r="Y230" i="14" s="1"/>
  <c r="J230" i="14"/>
  <c r="F230" i="14"/>
  <c r="L230" i="14" s="1"/>
  <c r="W229" i="14"/>
  <c r="S229" i="14"/>
  <c r="Y229" i="14" s="1"/>
  <c r="L229" i="14"/>
  <c r="J229" i="14"/>
  <c r="F229" i="14"/>
  <c r="Y228" i="14"/>
  <c r="W228" i="14"/>
  <c r="S228" i="14"/>
  <c r="J228" i="14"/>
  <c r="J241" i="14" s="1"/>
  <c r="F228" i="14"/>
  <c r="L228" i="14" s="1"/>
  <c r="W227" i="14"/>
  <c r="S227" i="14"/>
  <c r="K227" i="14"/>
  <c r="H227" i="14"/>
  <c r="G227" i="14"/>
  <c r="F227" i="14"/>
  <c r="E227" i="14"/>
  <c r="Y226" i="14"/>
  <c r="W226" i="14"/>
  <c r="S226" i="14"/>
  <c r="J226" i="14"/>
  <c r="L226" i="14" s="1"/>
  <c r="I226" i="14"/>
  <c r="W225" i="14"/>
  <c r="S225" i="14"/>
  <c r="Y225" i="14" s="1"/>
  <c r="I225" i="14"/>
  <c r="J225" i="14" s="1"/>
  <c r="L225" i="14" s="1"/>
  <c r="Y224" i="14"/>
  <c r="W224" i="14"/>
  <c r="S224" i="14"/>
  <c r="L224" i="14"/>
  <c r="J224" i="14"/>
  <c r="I224" i="14"/>
  <c r="X223" i="14"/>
  <c r="W223" i="14"/>
  <c r="U223" i="14"/>
  <c r="T223" i="14"/>
  <c r="R223" i="14"/>
  <c r="I223" i="14"/>
  <c r="J223" i="14" s="1"/>
  <c r="L223" i="14" s="1"/>
  <c r="V222" i="14"/>
  <c r="W222" i="14" s="1"/>
  <c r="S222" i="14"/>
  <c r="I222" i="14"/>
  <c r="J222" i="14" s="1"/>
  <c r="L222" i="14" s="1"/>
  <c r="Y221" i="14"/>
  <c r="W221" i="14"/>
  <c r="V221" i="14"/>
  <c r="S221" i="14"/>
  <c r="L221" i="14"/>
  <c r="J221" i="14"/>
  <c r="I221" i="14"/>
  <c r="W220" i="14"/>
  <c r="Y220" i="14" s="1"/>
  <c r="V220" i="14"/>
  <c r="S220" i="14"/>
  <c r="L220" i="14"/>
  <c r="J220" i="14"/>
  <c r="I220" i="14"/>
  <c r="V219" i="14"/>
  <c r="W219" i="14" s="1"/>
  <c r="S219" i="14"/>
  <c r="J219" i="14"/>
  <c r="L219" i="14" s="1"/>
  <c r="I219" i="14"/>
  <c r="V218" i="14"/>
  <c r="W218" i="14" s="1"/>
  <c r="S218" i="14"/>
  <c r="I218" i="14"/>
  <c r="J218" i="14" s="1"/>
  <c r="L218" i="14" s="1"/>
  <c r="Y217" i="14"/>
  <c r="W217" i="14"/>
  <c r="V217" i="14"/>
  <c r="S217" i="14"/>
  <c r="L217" i="14"/>
  <c r="J217" i="14"/>
  <c r="I217" i="14"/>
  <c r="Y216" i="14"/>
  <c r="W216" i="14"/>
  <c r="V216" i="14"/>
  <c r="S216" i="14"/>
  <c r="J216" i="14"/>
  <c r="L216" i="14" s="1"/>
  <c r="I216" i="14"/>
  <c r="W215" i="14"/>
  <c r="V215" i="14"/>
  <c r="S215" i="14"/>
  <c r="I215" i="14"/>
  <c r="J215" i="14" s="1"/>
  <c r="L215" i="14" s="1"/>
  <c r="V214" i="14"/>
  <c r="W214" i="14" s="1"/>
  <c r="S214" i="14"/>
  <c r="I214" i="14"/>
  <c r="J214" i="14" s="1"/>
  <c r="L214" i="14" s="1"/>
  <c r="Y213" i="14"/>
  <c r="W213" i="14"/>
  <c r="V213" i="14"/>
  <c r="S213" i="14"/>
  <c r="L213" i="14"/>
  <c r="J213" i="14"/>
  <c r="I213" i="14"/>
  <c r="W212" i="14"/>
  <c r="Y212" i="14" s="1"/>
  <c r="V212" i="14"/>
  <c r="S212" i="14"/>
  <c r="J212" i="14"/>
  <c r="L212" i="14" s="1"/>
  <c r="I212" i="14"/>
  <c r="V211" i="14"/>
  <c r="W211" i="14" s="1"/>
  <c r="S211" i="14"/>
  <c r="I211" i="14"/>
  <c r="J211" i="14" s="1"/>
  <c r="L211" i="14" s="1"/>
  <c r="V210" i="14"/>
  <c r="W210" i="14" s="1"/>
  <c r="S210" i="14"/>
  <c r="I210" i="14"/>
  <c r="J210" i="14" s="1"/>
  <c r="L210" i="14" s="1"/>
  <c r="Y209" i="14"/>
  <c r="W209" i="14"/>
  <c r="V209" i="14"/>
  <c r="S209" i="14"/>
  <c r="L209" i="14"/>
  <c r="J209" i="14"/>
  <c r="I209" i="14"/>
  <c r="Y208" i="14"/>
  <c r="W208" i="14"/>
  <c r="V208" i="14"/>
  <c r="S208" i="14"/>
  <c r="J208" i="14"/>
  <c r="L208" i="14" s="1"/>
  <c r="I208" i="14"/>
  <c r="W207" i="14"/>
  <c r="V207" i="14"/>
  <c r="S207" i="14"/>
  <c r="I207" i="14"/>
  <c r="J207" i="14" s="1"/>
  <c r="L207" i="14" s="1"/>
  <c r="V206" i="14"/>
  <c r="W206" i="14" s="1"/>
  <c r="S206" i="14"/>
  <c r="I206" i="14"/>
  <c r="J206" i="14" s="1"/>
  <c r="L206" i="14" s="1"/>
  <c r="Y205" i="14"/>
  <c r="W205" i="14"/>
  <c r="V205" i="14"/>
  <c r="S205" i="14"/>
  <c r="S223" i="14" s="1"/>
  <c r="L205" i="14"/>
  <c r="J205" i="14"/>
  <c r="I205" i="14"/>
  <c r="X204" i="14"/>
  <c r="V204" i="14"/>
  <c r="U204" i="14"/>
  <c r="T204" i="14"/>
  <c r="R204" i="14"/>
  <c r="J204" i="14"/>
  <c r="L204" i="14" s="1"/>
  <c r="I204" i="14"/>
  <c r="W203" i="14"/>
  <c r="S203" i="14"/>
  <c r="Y203" i="14" s="1"/>
  <c r="I203" i="14"/>
  <c r="J203" i="14" s="1"/>
  <c r="L203" i="14" s="1"/>
  <c r="Y202" i="14"/>
  <c r="W202" i="14"/>
  <c r="S202" i="14"/>
  <c r="L202" i="14"/>
  <c r="J202" i="14"/>
  <c r="I202" i="14"/>
  <c r="W201" i="14"/>
  <c r="S201" i="14"/>
  <c r="Y201" i="14" s="1"/>
  <c r="K201" i="14"/>
  <c r="H201" i="14"/>
  <c r="G201" i="14"/>
  <c r="E201" i="14"/>
  <c r="W200" i="14"/>
  <c r="S200" i="14"/>
  <c r="Y200" i="14" s="1"/>
  <c r="L200" i="14"/>
  <c r="I200" i="14"/>
  <c r="J200" i="14" s="1"/>
  <c r="F200" i="14"/>
  <c r="Y199" i="14"/>
  <c r="W199" i="14"/>
  <c r="S199" i="14"/>
  <c r="J199" i="14"/>
  <c r="L199" i="14" s="1"/>
  <c r="I199" i="14"/>
  <c r="F199" i="14"/>
  <c r="W198" i="14"/>
  <c r="Y198" i="14" s="1"/>
  <c r="S198" i="14"/>
  <c r="J198" i="14"/>
  <c r="L198" i="14" s="1"/>
  <c r="I198" i="14"/>
  <c r="F198" i="14"/>
  <c r="W197" i="14"/>
  <c r="S197" i="14"/>
  <c r="Y197" i="14" s="1"/>
  <c r="I197" i="14"/>
  <c r="J197" i="14" s="1"/>
  <c r="F197" i="14"/>
  <c r="L197" i="14" s="1"/>
  <c r="W196" i="14"/>
  <c r="S196" i="14"/>
  <c r="Y196" i="14" s="1"/>
  <c r="I196" i="14"/>
  <c r="J196" i="14" s="1"/>
  <c r="F196" i="14"/>
  <c r="L196" i="14" s="1"/>
  <c r="Y195" i="14"/>
  <c r="W195" i="14"/>
  <c r="S195" i="14"/>
  <c r="J195" i="14"/>
  <c r="L195" i="14" s="1"/>
  <c r="I195" i="14"/>
  <c r="F195" i="14"/>
  <c r="W194" i="14"/>
  <c r="Y194" i="14" s="1"/>
  <c r="S194" i="14"/>
  <c r="I194" i="14"/>
  <c r="J194" i="14" s="1"/>
  <c r="L194" i="14" s="1"/>
  <c r="F194" i="14"/>
  <c r="W193" i="14"/>
  <c r="S193" i="14"/>
  <c r="I193" i="14"/>
  <c r="J193" i="14" s="1"/>
  <c r="F193" i="14"/>
  <c r="L193" i="14" s="1"/>
  <c r="W192" i="14"/>
  <c r="S192" i="14"/>
  <c r="Y192" i="14" s="1"/>
  <c r="I192" i="14"/>
  <c r="J192" i="14" s="1"/>
  <c r="L192" i="14" s="1"/>
  <c r="F192" i="14"/>
  <c r="Y191" i="14"/>
  <c r="W191" i="14"/>
  <c r="S191" i="14"/>
  <c r="L191" i="14"/>
  <c r="J191" i="14"/>
  <c r="I191" i="14"/>
  <c r="F191" i="14"/>
  <c r="W190" i="14"/>
  <c r="Y190" i="14" s="1"/>
  <c r="S190" i="14"/>
  <c r="I190" i="14"/>
  <c r="J190" i="14" s="1"/>
  <c r="L190" i="14" s="1"/>
  <c r="F190" i="14"/>
  <c r="W189" i="14"/>
  <c r="S189" i="14"/>
  <c r="Y189" i="14" s="1"/>
  <c r="I189" i="14"/>
  <c r="J189" i="14" s="1"/>
  <c r="F189" i="14"/>
  <c r="W188" i="14"/>
  <c r="S188" i="14"/>
  <c r="Y188" i="14" s="1"/>
  <c r="I188" i="14"/>
  <c r="J188" i="14" s="1"/>
  <c r="L188" i="14" s="1"/>
  <c r="F188" i="14"/>
  <c r="Y187" i="14"/>
  <c r="W187" i="14"/>
  <c r="S187" i="14"/>
  <c r="L187" i="14"/>
  <c r="J187" i="14"/>
  <c r="I187" i="14"/>
  <c r="F187" i="14"/>
  <c r="Y186" i="14"/>
  <c r="W186" i="14"/>
  <c r="S186" i="14"/>
  <c r="J186" i="14"/>
  <c r="L186" i="14" s="1"/>
  <c r="I186" i="14"/>
  <c r="F186" i="14"/>
  <c r="W185" i="14"/>
  <c r="S185" i="14"/>
  <c r="Y185" i="14" s="1"/>
  <c r="I185" i="14"/>
  <c r="J185" i="14" s="1"/>
  <c r="F185" i="14"/>
  <c r="W184" i="14"/>
  <c r="S184" i="14"/>
  <c r="I184" i="14"/>
  <c r="J184" i="14" s="1"/>
  <c r="F184" i="14"/>
  <c r="L184" i="14" s="1"/>
  <c r="X183" i="14"/>
  <c r="U183" i="14"/>
  <c r="T183" i="14"/>
  <c r="S183" i="14"/>
  <c r="R183" i="14"/>
  <c r="L183" i="14"/>
  <c r="J183" i="14"/>
  <c r="I183" i="14"/>
  <c r="I201" i="14" s="1"/>
  <c r="F183" i="14"/>
  <c r="V182" i="14"/>
  <c r="W182" i="14" s="1"/>
  <c r="Y182" i="14" s="1"/>
  <c r="K182" i="14"/>
  <c r="I182" i="14"/>
  <c r="H182" i="14"/>
  <c r="G182" i="14"/>
  <c r="F182" i="14"/>
  <c r="E182" i="14"/>
  <c r="W181" i="14"/>
  <c r="Y181" i="14" s="1"/>
  <c r="V181" i="14"/>
  <c r="J181" i="14"/>
  <c r="L181" i="14" s="1"/>
  <c r="V180" i="14"/>
  <c r="W180" i="14" s="1"/>
  <c r="Y180" i="14" s="1"/>
  <c r="J180" i="14"/>
  <c r="L180" i="14" s="1"/>
  <c r="V179" i="14"/>
  <c r="W179" i="14" s="1"/>
  <c r="Y179" i="14" s="1"/>
  <c r="L179" i="14"/>
  <c r="J179" i="14"/>
  <c r="V178" i="14"/>
  <c r="W178" i="14" s="1"/>
  <c r="Y178" i="14" s="1"/>
  <c r="L178" i="14"/>
  <c r="J178" i="14"/>
  <c r="Y177" i="14"/>
  <c r="W177" i="14"/>
  <c r="V177" i="14"/>
  <c r="J177" i="14"/>
  <c r="L177" i="14" s="1"/>
  <c r="Y176" i="14"/>
  <c r="W176" i="14"/>
  <c r="V176" i="14"/>
  <c r="L176" i="14"/>
  <c r="J176" i="14"/>
  <c r="V175" i="14"/>
  <c r="W175" i="14" s="1"/>
  <c r="Y175" i="14" s="1"/>
  <c r="L175" i="14"/>
  <c r="J175" i="14"/>
  <c r="W174" i="14"/>
  <c r="Y174" i="14" s="1"/>
  <c r="V174" i="14"/>
  <c r="J174" i="14"/>
  <c r="L174" i="14" s="1"/>
  <c r="W173" i="14"/>
  <c r="Y173" i="14" s="1"/>
  <c r="V173" i="14"/>
  <c r="J173" i="14"/>
  <c r="L173" i="14" s="1"/>
  <c r="V172" i="14"/>
  <c r="W172" i="14" s="1"/>
  <c r="Y172" i="14" s="1"/>
  <c r="J172" i="14"/>
  <c r="L172" i="14" s="1"/>
  <c r="V171" i="14"/>
  <c r="W171" i="14" s="1"/>
  <c r="Y171" i="14" s="1"/>
  <c r="L171" i="14"/>
  <c r="J171" i="14"/>
  <c r="V170" i="14"/>
  <c r="W170" i="14" s="1"/>
  <c r="Y170" i="14" s="1"/>
  <c r="L170" i="14"/>
  <c r="J170" i="14"/>
  <c r="Y169" i="14"/>
  <c r="W169" i="14"/>
  <c r="V169" i="14"/>
  <c r="J169" i="14"/>
  <c r="L169" i="14" s="1"/>
  <c r="Y168" i="14"/>
  <c r="W168" i="14"/>
  <c r="V168" i="14"/>
  <c r="L168" i="14"/>
  <c r="J168" i="14"/>
  <c r="V167" i="14"/>
  <c r="W167" i="14" s="1"/>
  <c r="Y167" i="14" s="1"/>
  <c r="L167" i="14"/>
  <c r="J167" i="14"/>
  <c r="W166" i="14"/>
  <c r="Y166" i="14" s="1"/>
  <c r="V166" i="14"/>
  <c r="J166" i="14"/>
  <c r="L166" i="14" s="1"/>
  <c r="W165" i="14"/>
  <c r="Y165" i="14" s="1"/>
  <c r="V165" i="14"/>
  <c r="J165" i="14"/>
  <c r="L165" i="14" s="1"/>
  <c r="V164" i="14"/>
  <c r="W164" i="14" s="1"/>
  <c r="Y164" i="14" s="1"/>
  <c r="J164" i="14"/>
  <c r="L164" i="14" s="1"/>
  <c r="V163" i="14"/>
  <c r="W163" i="14" s="1"/>
  <c r="Y163" i="14" s="1"/>
  <c r="L163" i="14"/>
  <c r="J163" i="14"/>
  <c r="V162" i="14"/>
  <c r="W162" i="14" s="1"/>
  <c r="Y162" i="14" s="1"/>
  <c r="L162" i="14"/>
  <c r="J162" i="14"/>
  <c r="Y161" i="14"/>
  <c r="W161" i="14"/>
  <c r="V161" i="14"/>
  <c r="J161" i="14"/>
  <c r="L161" i="14" s="1"/>
  <c r="Y160" i="14"/>
  <c r="W160" i="14"/>
  <c r="V160" i="14"/>
  <c r="L160" i="14"/>
  <c r="J160" i="14"/>
  <c r="V159" i="14"/>
  <c r="W159" i="14" s="1"/>
  <c r="Y159" i="14" s="1"/>
  <c r="L159" i="14"/>
  <c r="J159" i="14"/>
  <c r="W158" i="14"/>
  <c r="V158" i="14"/>
  <c r="V183" i="14" s="1"/>
  <c r="J158" i="14"/>
  <c r="L158" i="14" s="1"/>
  <c r="X157" i="14"/>
  <c r="V157" i="14"/>
  <c r="U157" i="14"/>
  <c r="T157" i="14"/>
  <c r="R157" i="14"/>
  <c r="J157" i="14"/>
  <c r="L157" i="14" s="1"/>
  <c r="Y156" i="14"/>
  <c r="W156" i="14"/>
  <c r="S156" i="14"/>
  <c r="L156" i="14"/>
  <c r="J156" i="14"/>
  <c r="W155" i="14"/>
  <c r="S155" i="14"/>
  <c r="Y155" i="14" s="1"/>
  <c r="L155" i="14"/>
  <c r="J155" i="14"/>
  <c r="J182" i="14" s="1"/>
  <c r="L182" i="14" s="1"/>
  <c r="Y154" i="14"/>
  <c r="W154" i="14"/>
  <c r="S154" i="14"/>
  <c r="K154" i="14"/>
  <c r="H154" i="14"/>
  <c r="G154" i="14"/>
  <c r="E154" i="14"/>
  <c r="W153" i="14"/>
  <c r="S153" i="14"/>
  <c r="Y153" i="14" s="1"/>
  <c r="I153" i="14"/>
  <c r="J153" i="14" s="1"/>
  <c r="L153" i="14" s="1"/>
  <c r="F153" i="14"/>
  <c r="W152" i="14"/>
  <c r="S152" i="14"/>
  <c r="Y152" i="14" s="1"/>
  <c r="L152" i="14"/>
  <c r="J152" i="14"/>
  <c r="I152" i="14"/>
  <c r="F152" i="14"/>
  <c r="Y151" i="14"/>
  <c r="W151" i="14"/>
  <c r="S151" i="14"/>
  <c r="J151" i="14"/>
  <c r="L151" i="14" s="1"/>
  <c r="I151" i="14"/>
  <c r="F151" i="14"/>
  <c r="Y150" i="14"/>
  <c r="W150" i="14"/>
  <c r="S150" i="14"/>
  <c r="I150" i="14"/>
  <c r="J150" i="14" s="1"/>
  <c r="F150" i="14"/>
  <c r="W149" i="14"/>
  <c r="S149" i="14"/>
  <c r="Y149" i="14" s="1"/>
  <c r="I149" i="14"/>
  <c r="J149" i="14" s="1"/>
  <c r="F149" i="14"/>
  <c r="Y148" i="14"/>
  <c r="W148" i="14"/>
  <c r="S148" i="14"/>
  <c r="I148" i="14"/>
  <c r="J148" i="14" s="1"/>
  <c r="F148" i="14"/>
  <c r="L148" i="14" s="1"/>
  <c r="Y147" i="14"/>
  <c r="W147" i="14"/>
  <c r="S147" i="14"/>
  <c r="L147" i="14"/>
  <c r="J147" i="14"/>
  <c r="I147" i="14"/>
  <c r="F147" i="14"/>
  <c r="W146" i="14"/>
  <c r="Y146" i="14" s="1"/>
  <c r="S146" i="14"/>
  <c r="J146" i="14"/>
  <c r="L146" i="14" s="1"/>
  <c r="I146" i="14"/>
  <c r="F146" i="14"/>
  <c r="W145" i="14"/>
  <c r="S145" i="14"/>
  <c r="Y145" i="14" s="1"/>
  <c r="I145" i="14"/>
  <c r="J145" i="14" s="1"/>
  <c r="L145" i="14" s="1"/>
  <c r="F145" i="14"/>
  <c r="W144" i="14"/>
  <c r="S144" i="14"/>
  <c r="Y144" i="14" s="1"/>
  <c r="L144" i="14"/>
  <c r="J144" i="14"/>
  <c r="I144" i="14"/>
  <c r="F144" i="14"/>
  <c r="X143" i="14"/>
  <c r="V143" i="14"/>
  <c r="U143" i="14"/>
  <c r="T143" i="14"/>
  <c r="S143" i="14"/>
  <c r="R143" i="14"/>
  <c r="J143" i="14"/>
  <c r="I143" i="14"/>
  <c r="F143" i="14"/>
  <c r="L143" i="14" s="1"/>
  <c r="Y142" i="14"/>
  <c r="W142" i="14"/>
  <c r="J142" i="14"/>
  <c r="I142" i="14"/>
  <c r="F142" i="14"/>
  <c r="L142" i="14" s="1"/>
  <c r="W141" i="14"/>
  <c r="Y141" i="14" s="1"/>
  <c r="L141" i="14"/>
  <c r="J141" i="14"/>
  <c r="I141" i="14"/>
  <c r="F141" i="14"/>
  <c r="Y140" i="14"/>
  <c r="W140" i="14"/>
  <c r="I140" i="14"/>
  <c r="J140" i="14" s="1"/>
  <c r="F140" i="14"/>
  <c r="L140" i="14" s="1"/>
  <c r="W139" i="14"/>
  <c r="Y139" i="14" s="1"/>
  <c r="J139" i="14"/>
  <c r="I139" i="14"/>
  <c r="F139" i="14"/>
  <c r="L139" i="14" s="1"/>
  <c r="Y138" i="14"/>
  <c r="W138" i="14"/>
  <c r="J138" i="14"/>
  <c r="I138" i="14"/>
  <c r="F138" i="14"/>
  <c r="L138" i="14" s="1"/>
  <c r="W137" i="14"/>
  <c r="Y137" i="14" s="1"/>
  <c r="L137" i="14"/>
  <c r="J137" i="14"/>
  <c r="I137" i="14"/>
  <c r="F137" i="14"/>
  <c r="Y136" i="14"/>
  <c r="W136" i="14"/>
  <c r="I136" i="14"/>
  <c r="J136" i="14" s="1"/>
  <c r="F136" i="14"/>
  <c r="W135" i="14"/>
  <c r="Y135" i="14" s="1"/>
  <c r="J135" i="14"/>
  <c r="I135" i="14"/>
  <c r="F135" i="14"/>
  <c r="L135" i="14" s="1"/>
  <c r="Y134" i="14"/>
  <c r="W134" i="14"/>
  <c r="J134" i="14"/>
  <c r="I134" i="14"/>
  <c r="F134" i="14"/>
  <c r="L134" i="14" s="1"/>
  <c r="W133" i="14"/>
  <c r="Y133" i="14" s="1"/>
  <c r="L133" i="14"/>
  <c r="J133" i="14"/>
  <c r="I133" i="14"/>
  <c r="F133" i="14"/>
  <c r="Y132" i="14"/>
  <c r="W132" i="14"/>
  <c r="I132" i="14"/>
  <c r="F132" i="14"/>
  <c r="W131" i="14"/>
  <c r="Y131" i="14" s="1"/>
  <c r="J131" i="14"/>
  <c r="I131" i="14"/>
  <c r="F131" i="14"/>
  <c r="F154" i="14" s="1"/>
  <c r="Y130" i="14"/>
  <c r="W130" i="14"/>
  <c r="K130" i="14"/>
  <c r="H130" i="14"/>
  <c r="G130" i="14"/>
  <c r="F130" i="14"/>
  <c r="E130" i="14"/>
  <c r="W129" i="14"/>
  <c r="Y129" i="14" s="1"/>
  <c r="L129" i="14"/>
  <c r="J129" i="14"/>
  <c r="I129" i="14"/>
  <c r="W128" i="14"/>
  <c r="Y128" i="14" s="1"/>
  <c r="I128" i="14"/>
  <c r="J128" i="14" s="1"/>
  <c r="L128" i="14" s="1"/>
  <c r="Y127" i="14"/>
  <c r="W127" i="14"/>
  <c r="I127" i="14"/>
  <c r="J127" i="14" s="1"/>
  <c r="L127" i="14" s="1"/>
  <c r="Y126" i="14"/>
  <c r="W126" i="14"/>
  <c r="L126" i="14"/>
  <c r="J126" i="14"/>
  <c r="I126" i="14"/>
  <c r="W125" i="14"/>
  <c r="Y125" i="14" s="1"/>
  <c r="L125" i="14"/>
  <c r="J125" i="14"/>
  <c r="I125" i="14"/>
  <c r="Y124" i="14"/>
  <c r="W124" i="14"/>
  <c r="I124" i="14"/>
  <c r="J124" i="14" s="1"/>
  <c r="L124" i="14" s="1"/>
  <c r="Y123" i="14"/>
  <c r="W123" i="14"/>
  <c r="J123" i="14"/>
  <c r="L123" i="14" s="1"/>
  <c r="I123" i="14"/>
  <c r="X122" i="14"/>
  <c r="U122" i="14"/>
  <c r="T122" i="14"/>
  <c r="S122" i="14"/>
  <c r="R122" i="14"/>
  <c r="I122" i="14"/>
  <c r="I130" i="14" s="1"/>
  <c r="Y121" i="14"/>
  <c r="W121" i="14"/>
  <c r="V121" i="14"/>
  <c r="K121" i="14"/>
  <c r="I121" i="14"/>
  <c r="H121" i="14"/>
  <c r="G121" i="14"/>
  <c r="F121" i="14"/>
  <c r="E121" i="14"/>
  <c r="Y120" i="14"/>
  <c r="W120" i="14"/>
  <c r="V120" i="14"/>
  <c r="J120" i="14"/>
  <c r="L120" i="14" s="1"/>
  <c r="Y119" i="14"/>
  <c r="W119" i="14"/>
  <c r="V119" i="14"/>
  <c r="L119" i="14"/>
  <c r="J119" i="14"/>
  <c r="V118" i="14"/>
  <c r="W118" i="14" s="1"/>
  <c r="Y118" i="14" s="1"/>
  <c r="L118" i="14"/>
  <c r="J118" i="14"/>
  <c r="W117" i="14"/>
  <c r="Y117" i="14" s="1"/>
  <c r="V117" i="14"/>
  <c r="J117" i="14"/>
  <c r="L117" i="14" s="1"/>
  <c r="W116" i="14"/>
  <c r="Y116" i="14" s="1"/>
  <c r="V116" i="14"/>
  <c r="J116" i="14"/>
  <c r="L116" i="14" s="1"/>
  <c r="V115" i="14"/>
  <c r="W115" i="14" s="1"/>
  <c r="Y115" i="14" s="1"/>
  <c r="J115" i="14"/>
  <c r="L115" i="14" s="1"/>
  <c r="V114" i="14"/>
  <c r="W114" i="14" s="1"/>
  <c r="Y114" i="14" s="1"/>
  <c r="L114" i="14"/>
  <c r="J114" i="14"/>
  <c r="V113" i="14"/>
  <c r="W113" i="14" s="1"/>
  <c r="Y113" i="14" s="1"/>
  <c r="L113" i="14"/>
  <c r="J113" i="14"/>
  <c r="Y112" i="14"/>
  <c r="W112" i="14"/>
  <c r="V112" i="14"/>
  <c r="J112" i="14"/>
  <c r="L112" i="14" s="1"/>
  <c r="Y111" i="14"/>
  <c r="W111" i="14"/>
  <c r="V111" i="14"/>
  <c r="L111" i="14"/>
  <c r="J111" i="14"/>
  <c r="V110" i="14"/>
  <c r="W110" i="14" s="1"/>
  <c r="Y110" i="14" s="1"/>
  <c r="L110" i="14"/>
  <c r="J110" i="14"/>
  <c r="W109" i="14"/>
  <c r="Y109" i="14" s="1"/>
  <c r="V109" i="14"/>
  <c r="J109" i="14"/>
  <c r="L109" i="14" s="1"/>
  <c r="W108" i="14"/>
  <c r="Y108" i="14" s="1"/>
  <c r="V108" i="14"/>
  <c r="J108" i="14"/>
  <c r="L108" i="14" s="1"/>
  <c r="V107" i="14"/>
  <c r="W107" i="14" s="1"/>
  <c r="Y107" i="14" s="1"/>
  <c r="J107" i="14"/>
  <c r="L107" i="14" s="1"/>
  <c r="V106" i="14"/>
  <c r="W106" i="14" s="1"/>
  <c r="L106" i="14"/>
  <c r="J106" i="14"/>
  <c r="X105" i="14"/>
  <c r="U105" i="14"/>
  <c r="T105" i="14"/>
  <c r="R105" i="14"/>
  <c r="J105" i="14"/>
  <c r="L105" i="14" s="1"/>
  <c r="Y104" i="14"/>
  <c r="W104" i="14"/>
  <c r="V104" i="14"/>
  <c r="S104" i="14"/>
  <c r="L104" i="14"/>
  <c r="J104" i="14"/>
  <c r="V103" i="14"/>
  <c r="W103" i="14" s="1"/>
  <c r="S103" i="14"/>
  <c r="Y103" i="14" s="1"/>
  <c r="J103" i="14"/>
  <c r="L103" i="14" s="1"/>
  <c r="V102" i="14"/>
  <c r="W102" i="14" s="1"/>
  <c r="S102" i="14"/>
  <c r="L102" i="14"/>
  <c r="J102" i="14"/>
  <c r="W101" i="14"/>
  <c r="V101" i="14"/>
  <c r="S101" i="14"/>
  <c r="Y101" i="14" s="1"/>
  <c r="J101" i="14"/>
  <c r="Y100" i="14"/>
  <c r="W100" i="14"/>
  <c r="V100" i="14"/>
  <c r="S100" i="14"/>
  <c r="K100" i="14"/>
  <c r="I100" i="14"/>
  <c r="H100" i="14"/>
  <c r="G100" i="14"/>
  <c r="F100" i="14"/>
  <c r="E100" i="14"/>
  <c r="V99" i="14"/>
  <c r="W99" i="14" s="1"/>
  <c r="S99" i="14"/>
  <c r="Y99" i="14" s="1"/>
  <c r="L99" i="14"/>
  <c r="J99" i="14"/>
  <c r="W98" i="14"/>
  <c r="V98" i="14"/>
  <c r="S98" i="14"/>
  <c r="Y98" i="14" s="1"/>
  <c r="J98" i="14"/>
  <c r="L98" i="14" s="1"/>
  <c r="Y97" i="14"/>
  <c r="W97" i="14"/>
  <c r="V97" i="14"/>
  <c r="S97" i="14"/>
  <c r="L97" i="14"/>
  <c r="J97" i="14"/>
  <c r="V96" i="14"/>
  <c r="W96" i="14" s="1"/>
  <c r="S96" i="14"/>
  <c r="J96" i="14"/>
  <c r="L96" i="14" s="1"/>
  <c r="V95" i="14"/>
  <c r="W95" i="14" s="1"/>
  <c r="S95" i="14"/>
  <c r="Y95" i="14" s="1"/>
  <c r="L95" i="14"/>
  <c r="J95" i="14"/>
  <c r="W94" i="14"/>
  <c r="V94" i="14"/>
  <c r="S94" i="14"/>
  <c r="Y94" i="14" s="1"/>
  <c r="J94" i="14"/>
  <c r="L94" i="14" s="1"/>
  <c r="Y93" i="14"/>
  <c r="W93" i="14"/>
  <c r="V93" i="14"/>
  <c r="S93" i="14"/>
  <c r="L93" i="14"/>
  <c r="J93" i="14"/>
  <c r="V92" i="14"/>
  <c r="W92" i="14" s="1"/>
  <c r="S92" i="14"/>
  <c r="Y92" i="14" s="1"/>
  <c r="J92" i="14"/>
  <c r="L92" i="14" s="1"/>
  <c r="V91" i="14"/>
  <c r="W91" i="14" s="1"/>
  <c r="S91" i="14"/>
  <c r="L91" i="14"/>
  <c r="J91" i="14"/>
  <c r="W90" i="14"/>
  <c r="V90" i="14"/>
  <c r="S90" i="14"/>
  <c r="Y90" i="14" s="1"/>
  <c r="J90" i="14"/>
  <c r="L90" i="14" s="1"/>
  <c r="Y89" i="14"/>
  <c r="W89" i="14"/>
  <c r="V89" i="14"/>
  <c r="S89" i="14"/>
  <c r="L89" i="14"/>
  <c r="J89" i="14"/>
  <c r="V88" i="14"/>
  <c r="W88" i="14" s="1"/>
  <c r="S88" i="14"/>
  <c r="Y88" i="14" s="1"/>
  <c r="J88" i="14"/>
  <c r="L88" i="14" s="1"/>
  <c r="V87" i="14"/>
  <c r="W87" i="14" s="1"/>
  <c r="S87" i="14"/>
  <c r="Y87" i="14" s="1"/>
  <c r="L87" i="14"/>
  <c r="J87" i="14"/>
  <c r="W86" i="14"/>
  <c r="V86" i="14"/>
  <c r="S86" i="14"/>
  <c r="Y86" i="14" s="1"/>
  <c r="J86" i="14"/>
  <c r="L86" i="14" s="1"/>
  <c r="Y85" i="14"/>
  <c r="W85" i="14"/>
  <c r="V85" i="14"/>
  <c r="S85" i="14"/>
  <c r="L85" i="14"/>
  <c r="J85" i="14"/>
  <c r="V84" i="14"/>
  <c r="S84" i="14"/>
  <c r="J84" i="14"/>
  <c r="L84" i="14" s="1"/>
  <c r="X83" i="14"/>
  <c r="U83" i="14"/>
  <c r="T83" i="14"/>
  <c r="S83" i="14"/>
  <c r="S105" i="14" s="1"/>
  <c r="R83" i="14"/>
  <c r="L83" i="14"/>
  <c r="J83" i="14"/>
  <c r="V82" i="14"/>
  <c r="W82" i="14" s="1"/>
  <c r="Y82" i="14" s="1"/>
  <c r="L82" i="14"/>
  <c r="J82" i="14"/>
  <c r="Y81" i="14"/>
  <c r="W81" i="14"/>
  <c r="V81" i="14"/>
  <c r="J81" i="14"/>
  <c r="L81" i="14" s="1"/>
  <c r="Y80" i="14"/>
  <c r="W80" i="14"/>
  <c r="V80" i="14"/>
  <c r="L80" i="14"/>
  <c r="J80" i="14"/>
  <c r="V79" i="14"/>
  <c r="W79" i="14" s="1"/>
  <c r="Y79" i="14" s="1"/>
  <c r="L79" i="14"/>
  <c r="J79" i="14"/>
  <c r="J100" i="14" s="1"/>
  <c r="W78" i="14"/>
  <c r="Y78" i="14" s="1"/>
  <c r="V78" i="14"/>
  <c r="K78" i="14"/>
  <c r="H78" i="14"/>
  <c r="G78" i="14"/>
  <c r="F78" i="14"/>
  <c r="E78" i="14"/>
  <c r="V77" i="14"/>
  <c r="W77" i="14" s="1"/>
  <c r="Y77" i="14" s="1"/>
  <c r="L77" i="14"/>
  <c r="J77" i="14"/>
  <c r="I77" i="14"/>
  <c r="Y76" i="14"/>
  <c r="W76" i="14"/>
  <c r="V76" i="14"/>
  <c r="I76" i="14"/>
  <c r="J76" i="14" s="1"/>
  <c r="L76" i="14" s="1"/>
  <c r="V75" i="14"/>
  <c r="W75" i="14" s="1"/>
  <c r="Y75" i="14" s="1"/>
  <c r="L75" i="14"/>
  <c r="J75" i="14"/>
  <c r="I75" i="14"/>
  <c r="W74" i="14"/>
  <c r="Y74" i="14" s="1"/>
  <c r="V74" i="14"/>
  <c r="J74" i="14"/>
  <c r="L74" i="14" s="1"/>
  <c r="I74" i="14"/>
  <c r="V73" i="14"/>
  <c r="W73" i="14" s="1"/>
  <c r="Y73" i="14" s="1"/>
  <c r="L73" i="14"/>
  <c r="J73" i="14"/>
  <c r="I73" i="14"/>
  <c r="Y72" i="14"/>
  <c r="W72" i="14"/>
  <c r="V72" i="14"/>
  <c r="I72" i="14"/>
  <c r="J72" i="14" s="1"/>
  <c r="L72" i="14" s="1"/>
  <c r="V71" i="14"/>
  <c r="W71" i="14" s="1"/>
  <c r="Y71" i="14" s="1"/>
  <c r="I71" i="14"/>
  <c r="J71" i="14" s="1"/>
  <c r="L71" i="14" s="1"/>
  <c r="W70" i="14"/>
  <c r="Y70" i="14" s="1"/>
  <c r="V70" i="14"/>
  <c r="J70" i="14"/>
  <c r="L70" i="14" s="1"/>
  <c r="I70" i="14"/>
  <c r="V69" i="14"/>
  <c r="W69" i="14" s="1"/>
  <c r="Y69" i="14" s="1"/>
  <c r="L69" i="14"/>
  <c r="J69" i="14"/>
  <c r="I69" i="14"/>
  <c r="Y68" i="14"/>
  <c r="W68" i="14"/>
  <c r="V68" i="14"/>
  <c r="I68" i="14"/>
  <c r="J68" i="14" s="1"/>
  <c r="L68" i="14" s="1"/>
  <c r="V67" i="14"/>
  <c r="W67" i="14" s="1"/>
  <c r="Y67" i="14" s="1"/>
  <c r="I67" i="14"/>
  <c r="J67" i="14" s="1"/>
  <c r="L67" i="14" s="1"/>
  <c r="W66" i="14"/>
  <c r="Y66" i="14" s="1"/>
  <c r="V66" i="14"/>
  <c r="J66" i="14"/>
  <c r="L66" i="14" s="1"/>
  <c r="I66" i="14"/>
  <c r="V65" i="14"/>
  <c r="W65" i="14" s="1"/>
  <c r="Y65" i="14" s="1"/>
  <c r="L65" i="14"/>
  <c r="J65" i="14"/>
  <c r="I65" i="14"/>
  <c r="Y64" i="14"/>
  <c r="W64" i="14"/>
  <c r="V64" i="14"/>
  <c r="I64" i="14"/>
  <c r="J64" i="14" s="1"/>
  <c r="L64" i="14" s="1"/>
  <c r="V63" i="14"/>
  <c r="W63" i="14" s="1"/>
  <c r="Y63" i="14" s="1"/>
  <c r="I63" i="14"/>
  <c r="J63" i="14" s="1"/>
  <c r="L63" i="14" s="1"/>
  <c r="W62" i="14"/>
  <c r="V62" i="14"/>
  <c r="V83" i="14" s="1"/>
  <c r="J62" i="14"/>
  <c r="L62" i="14" s="1"/>
  <c r="I62" i="14"/>
  <c r="X61" i="14"/>
  <c r="V61" i="14"/>
  <c r="U61" i="14"/>
  <c r="T61" i="14"/>
  <c r="S61" i="14"/>
  <c r="R61" i="14"/>
  <c r="I61" i="14"/>
  <c r="J61" i="14" s="1"/>
  <c r="L61" i="14" s="1"/>
  <c r="Y60" i="14"/>
  <c r="W60" i="14"/>
  <c r="J60" i="14"/>
  <c r="L60" i="14" s="1"/>
  <c r="I60" i="14"/>
  <c r="W59" i="14"/>
  <c r="Y59" i="14" s="1"/>
  <c r="J59" i="14"/>
  <c r="L59" i="14" s="1"/>
  <c r="I59" i="14"/>
  <c r="W58" i="14"/>
  <c r="Y58" i="14" s="1"/>
  <c r="I58" i="14"/>
  <c r="J58" i="14" s="1"/>
  <c r="L58" i="14" s="1"/>
  <c r="W57" i="14"/>
  <c r="Y57" i="14" s="1"/>
  <c r="I57" i="14"/>
  <c r="J57" i="14" s="1"/>
  <c r="L57" i="14" s="1"/>
  <c r="Y56" i="14"/>
  <c r="W56" i="14"/>
  <c r="I56" i="14"/>
  <c r="J56" i="14" s="1"/>
  <c r="L56" i="14" s="1"/>
  <c r="Y55" i="14"/>
  <c r="W55" i="14"/>
  <c r="L55" i="14"/>
  <c r="J55" i="14"/>
  <c r="I55" i="14"/>
  <c r="W54" i="14"/>
  <c r="Y54" i="14" s="1"/>
  <c r="L54" i="14"/>
  <c r="J54" i="14"/>
  <c r="I54" i="14"/>
  <c r="Y53" i="14"/>
  <c r="W53" i="14"/>
  <c r="I53" i="14"/>
  <c r="J53" i="14" s="1"/>
  <c r="L53" i="14" s="1"/>
  <c r="Y52" i="14"/>
  <c r="W52" i="14"/>
  <c r="J52" i="14"/>
  <c r="L52" i="14" s="1"/>
  <c r="I52" i="14"/>
  <c r="W51" i="14"/>
  <c r="Y51" i="14" s="1"/>
  <c r="J51" i="14"/>
  <c r="L51" i="14" s="1"/>
  <c r="I51" i="14"/>
  <c r="W50" i="14"/>
  <c r="Y50" i="14" s="1"/>
  <c r="I50" i="14"/>
  <c r="J50" i="14" s="1"/>
  <c r="L50" i="14" s="1"/>
  <c r="W49" i="14"/>
  <c r="Y49" i="14" s="1"/>
  <c r="I49" i="14"/>
  <c r="J49" i="14" s="1"/>
  <c r="L49" i="14" s="1"/>
  <c r="Y48" i="14"/>
  <c r="W48" i="14"/>
  <c r="I48" i="14"/>
  <c r="J48" i="14" s="1"/>
  <c r="L48" i="14" s="1"/>
  <c r="Y47" i="14"/>
  <c r="W47" i="14"/>
  <c r="L47" i="14"/>
  <c r="J47" i="14"/>
  <c r="I47" i="14"/>
  <c r="W46" i="14"/>
  <c r="Y46" i="14" s="1"/>
  <c r="K46" i="14"/>
  <c r="I46" i="14"/>
  <c r="H46" i="14"/>
  <c r="G46" i="14"/>
  <c r="E46" i="14"/>
  <c r="Y45" i="14"/>
  <c r="W45" i="14"/>
  <c r="J45" i="14"/>
  <c r="F45" i="14"/>
  <c r="L45" i="14" s="1"/>
  <c r="W44" i="14"/>
  <c r="Y44" i="14" s="1"/>
  <c r="J44" i="14"/>
  <c r="F44" i="14"/>
  <c r="L44" i="14" s="1"/>
  <c r="W43" i="14"/>
  <c r="Y43" i="14" s="1"/>
  <c r="L43" i="14"/>
  <c r="J43" i="14"/>
  <c r="F43" i="14"/>
  <c r="W42" i="14"/>
  <c r="Y42" i="14" s="1"/>
  <c r="L42" i="14"/>
  <c r="J42" i="14"/>
  <c r="F42" i="14"/>
  <c r="Y41" i="14"/>
  <c r="W41" i="14"/>
  <c r="J41" i="14"/>
  <c r="F41" i="14"/>
  <c r="L41" i="14" s="1"/>
  <c r="Y40" i="14"/>
  <c r="W40" i="14"/>
  <c r="L40" i="14"/>
  <c r="J40" i="14"/>
  <c r="F40" i="14"/>
  <c r="W39" i="14"/>
  <c r="Y39" i="14" s="1"/>
  <c r="L39" i="14"/>
  <c r="J39" i="14"/>
  <c r="F39" i="14"/>
  <c r="Y38" i="14"/>
  <c r="W38" i="14"/>
  <c r="J38" i="14"/>
  <c r="F38" i="14"/>
  <c r="L38" i="14" s="1"/>
  <c r="Y37" i="14"/>
  <c r="W37" i="14"/>
  <c r="J37" i="14"/>
  <c r="F37" i="14"/>
  <c r="L37" i="14" s="1"/>
  <c r="W36" i="14"/>
  <c r="Y36" i="14" s="1"/>
  <c r="J36" i="14"/>
  <c r="F36" i="14"/>
  <c r="L36" i="14" s="1"/>
  <c r="W35" i="14"/>
  <c r="Y35" i="14" s="1"/>
  <c r="L35" i="14"/>
  <c r="J35" i="14"/>
  <c r="F35" i="14"/>
  <c r="W34" i="14"/>
  <c r="Y34" i="14" s="1"/>
  <c r="L34" i="14"/>
  <c r="J34" i="14"/>
  <c r="F34" i="14"/>
  <c r="Y33" i="14"/>
  <c r="W33" i="14"/>
  <c r="J33" i="14"/>
  <c r="F33" i="14"/>
  <c r="L33" i="14" s="1"/>
  <c r="Y32" i="14"/>
  <c r="W32" i="14"/>
  <c r="L32" i="14"/>
  <c r="J32" i="14"/>
  <c r="F32" i="14"/>
  <c r="W31" i="14"/>
  <c r="Y31" i="14" s="1"/>
  <c r="L31" i="14"/>
  <c r="J31" i="14"/>
  <c r="F31" i="14"/>
  <c r="Y30" i="14"/>
  <c r="W30" i="14"/>
  <c r="J30" i="14"/>
  <c r="F30" i="14"/>
  <c r="L30" i="14" s="1"/>
  <c r="Y29" i="14"/>
  <c r="W29" i="14"/>
  <c r="J29" i="14"/>
  <c r="F29" i="14"/>
  <c r="L29" i="14" s="1"/>
  <c r="W28" i="14"/>
  <c r="Y28" i="14" s="1"/>
  <c r="J28" i="14"/>
  <c r="F28" i="14"/>
  <c r="L28" i="14" s="1"/>
  <c r="W27" i="14"/>
  <c r="L27" i="14"/>
  <c r="J27" i="14"/>
  <c r="F27" i="14"/>
  <c r="X26" i="14"/>
  <c r="W26" i="14"/>
  <c r="U26" i="14"/>
  <c r="T26" i="14"/>
  <c r="R26" i="14"/>
  <c r="J26" i="14"/>
  <c r="F26" i="14"/>
  <c r="L26" i="14" s="1"/>
  <c r="Y25" i="14"/>
  <c r="W25" i="14"/>
  <c r="S25" i="14"/>
  <c r="L25" i="14"/>
  <c r="J25" i="14"/>
  <c r="J46" i="14" s="1"/>
  <c r="F25" i="14"/>
  <c r="W24" i="14"/>
  <c r="S24" i="14"/>
  <c r="Y24" i="14" s="1"/>
  <c r="K24" i="14"/>
  <c r="H24" i="14"/>
  <c r="G24" i="14"/>
  <c r="F24" i="14"/>
  <c r="E24" i="14"/>
  <c r="W23" i="14"/>
  <c r="S23" i="14"/>
  <c r="Y23" i="14" s="1"/>
  <c r="I23" i="14"/>
  <c r="J23" i="14" s="1"/>
  <c r="L23" i="14" s="1"/>
  <c r="Y22" i="14"/>
  <c r="W22" i="14"/>
  <c r="S22" i="14"/>
  <c r="L22" i="14"/>
  <c r="J22" i="14"/>
  <c r="I22" i="14"/>
  <c r="W21" i="14"/>
  <c r="S21" i="14"/>
  <c r="Y21" i="14" s="1"/>
  <c r="I21" i="14"/>
  <c r="J21" i="14" s="1"/>
  <c r="L21" i="14" s="1"/>
  <c r="Y20" i="14"/>
  <c r="W20" i="14"/>
  <c r="S20" i="14"/>
  <c r="J20" i="14"/>
  <c r="L20" i="14" s="1"/>
  <c r="I20" i="14"/>
  <c r="W19" i="14"/>
  <c r="S19" i="14"/>
  <c r="Y19" i="14" s="1"/>
  <c r="I19" i="14"/>
  <c r="J19" i="14" s="1"/>
  <c r="L19" i="14" s="1"/>
  <c r="Y18" i="14"/>
  <c r="W18" i="14"/>
  <c r="S18" i="14"/>
  <c r="L18" i="14"/>
  <c r="J18" i="14"/>
  <c r="I18" i="14"/>
  <c r="W17" i="14"/>
  <c r="S17" i="14"/>
  <c r="Y17" i="14" s="1"/>
  <c r="I17" i="14"/>
  <c r="J17" i="14" s="1"/>
  <c r="L17" i="14" s="1"/>
  <c r="Y16" i="14"/>
  <c r="W16" i="14"/>
  <c r="S16" i="14"/>
  <c r="J16" i="14"/>
  <c r="L16" i="14" s="1"/>
  <c r="I16" i="14"/>
  <c r="W15" i="14"/>
  <c r="S15" i="14"/>
  <c r="Y15" i="14" s="1"/>
  <c r="I15" i="14"/>
  <c r="J15" i="14" s="1"/>
  <c r="L15" i="14" s="1"/>
  <c r="Y14" i="14"/>
  <c r="W14" i="14"/>
  <c r="S14" i="14"/>
  <c r="L14" i="14"/>
  <c r="J14" i="14"/>
  <c r="I14" i="14"/>
  <c r="W13" i="14"/>
  <c r="S13" i="14"/>
  <c r="Y13" i="14" s="1"/>
  <c r="I13" i="14"/>
  <c r="J13" i="14" s="1"/>
  <c r="L13" i="14" s="1"/>
  <c r="Y12" i="14"/>
  <c r="W12" i="14"/>
  <c r="S12" i="14"/>
  <c r="J12" i="14"/>
  <c r="L12" i="14" s="1"/>
  <c r="I12" i="14"/>
  <c r="W11" i="14"/>
  <c r="S11" i="14"/>
  <c r="Y11" i="14" s="1"/>
  <c r="I11" i="14"/>
  <c r="J11" i="14" s="1"/>
  <c r="L11" i="14" s="1"/>
  <c r="Y10" i="14"/>
  <c r="W10" i="14"/>
  <c r="S10" i="14"/>
  <c r="L10" i="14"/>
  <c r="J10" i="14"/>
  <c r="I10" i="14"/>
  <c r="W9" i="14"/>
  <c r="S9" i="14"/>
  <c r="Y9" i="14" s="1"/>
  <c r="I9" i="14"/>
  <c r="J9" i="14" s="1"/>
  <c r="L9" i="14" s="1"/>
  <c r="Y8" i="14"/>
  <c r="W8" i="14"/>
  <c r="S8" i="14"/>
  <c r="J8" i="14"/>
  <c r="L8" i="14" s="1"/>
  <c r="I8" i="14"/>
  <c r="W7" i="14"/>
  <c r="S7" i="14"/>
  <c r="I7" i="14"/>
  <c r="I24" i="14" s="1"/>
  <c r="P46" i="1"/>
  <c r="O46" i="1"/>
  <c r="L46" i="1"/>
  <c r="K46" i="1"/>
  <c r="I46" i="1"/>
  <c r="H46" i="1"/>
  <c r="G46" i="1"/>
  <c r="E46" i="1"/>
  <c r="D46" i="1"/>
  <c r="R45" i="1"/>
  <c r="Q45" i="1"/>
  <c r="N45" i="1"/>
  <c r="S45" i="1" s="1"/>
  <c r="J45" i="1"/>
  <c r="F45" i="1"/>
  <c r="Q44" i="1"/>
  <c r="N44" i="1"/>
  <c r="F44" i="1"/>
  <c r="Q43" i="1"/>
  <c r="N43" i="1"/>
  <c r="J43" i="1"/>
  <c r="S43" i="1" s="1"/>
  <c r="F43" i="1"/>
  <c r="R43" i="1" s="1"/>
  <c r="R42" i="1"/>
  <c r="Q42" i="1"/>
  <c r="N42" i="1"/>
  <c r="F42" i="1"/>
  <c r="J42" i="1" s="1"/>
  <c r="S42" i="1" s="1"/>
  <c r="S41" i="1"/>
  <c r="R41" i="1"/>
  <c r="Q41" i="1"/>
  <c r="N41" i="1"/>
  <c r="M41" i="1"/>
  <c r="F41" i="1"/>
  <c r="J41" i="1" s="1"/>
  <c r="R40" i="1"/>
  <c r="Q40" i="1"/>
  <c r="M40" i="1"/>
  <c r="N40" i="1" s="1"/>
  <c r="J40" i="1"/>
  <c r="S40" i="1" s="1"/>
  <c r="F40" i="1"/>
  <c r="Q39" i="1"/>
  <c r="N39" i="1"/>
  <c r="F39" i="1"/>
  <c r="Q38" i="1"/>
  <c r="N38" i="1"/>
  <c r="F38" i="1"/>
  <c r="R38" i="1" s="1"/>
  <c r="R37" i="1"/>
  <c r="Q37" i="1"/>
  <c r="M37" i="1"/>
  <c r="N37" i="1" s="1"/>
  <c r="F37" i="1"/>
  <c r="J37" i="1" s="1"/>
  <c r="S37" i="1" s="1"/>
  <c r="Q36" i="1"/>
  <c r="N36" i="1"/>
  <c r="F36" i="1"/>
  <c r="J36" i="1" s="1"/>
  <c r="S36" i="1" s="1"/>
  <c r="R35" i="1"/>
  <c r="Q35" i="1"/>
  <c r="M35" i="1"/>
  <c r="N35" i="1" s="1"/>
  <c r="J35" i="1"/>
  <c r="S35" i="1" s="1"/>
  <c r="F35" i="1"/>
  <c r="Q34" i="1"/>
  <c r="N34" i="1"/>
  <c r="F34" i="1"/>
  <c r="Q33" i="1"/>
  <c r="N33" i="1"/>
  <c r="F33" i="1"/>
  <c r="R33" i="1" s="1"/>
  <c r="Q32" i="1"/>
  <c r="M32" i="1"/>
  <c r="N32" i="1" s="1"/>
  <c r="F32" i="1"/>
  <c r="J32" i="1" s="1"/>
  <c r="S32" i="1" s="1"/>
  <c r="S31" i="1"/>
  <c r="Q31" i="1"/>
  <c r="N31" i="1"/>
  <c r="M31" i="1"/>
  <c r="F31" i="1"/>
  <c r="J31" i="1" s="1"/>
  <c r="R30" i="1"/>
  <c r="Q30" i="1"/>
  <c r="N30" i="1"/>
  <c r="M30" i="1"/>
  <c r="F30" i="1"/>
  <c r="J30" i="1" s="1"/>
  <c r="S30" i="1" s="1"/>
  <c r="R29" i="1"/>
  <c r="Q29" i="1"/>
  <c r="N29" i="1"/>
  <c r="J29" i="1"/>
  <c r="S29" i="1" s="1"/>
  <c r="F29" i="1"/>
  <c r="R28" i="1"/>
  <c r="Q28" i="1"/>
  <c r="N28" i="1"/>
  <c r="J28" i="1"/>
  <c r="S28" i="1" s="1"/>
  <c r="F28" i="1"/>
  <c r="Q27" i="1"/>
  <c r="N27" i="1"/>
  <c r="F27" i="1"/>
  <c r="Q26" i="1"/>
  <c r="N26" i="1"/>
  <c r="F26" i="1"/>
  <c r="J26" i="1" s="1"/>
  <c r="S26" i="1" s="1"/>
  <c r="R25" i="1"/>
  <c r="Q25" i="1"/>
  <c r="M25" i="1"/>
  <c r="N25" i="1" s="1"/>
  <c r="J25" i="1"/>
  <c r="S25" i="1" s="1"/>
  <c r="F25" i="1"/>
  <c r="Q24" i="1"/>
  <c r="N24" i="1"/>
  <c r="F24" i="1"/>
  <c r="Q23" i="1"/>
  <c r="N23" i="1"/>
  <c r="F23" i="1"/>
  <c r="R23" i="1" s="1"/>
  <c r="R22" i="1"/>
  <c r="Q22" i="1"/>
  <c r="N22" i="1"/>
  <c r="F22" i="1"/>
  <c r="J22" i="1" s="1"/>
  <c r="S22" i="1" s="1"/>
  <c r="R21" i="1"/>
  <c r="Q21" i="1"/>
  <c r="N21" i="1"/>
  <c r="M21" i="1"/>
  <c r="F21" i="1"/>
  <c r="J21" i="1" s="1"/>
  <c r="S21" i="1" s="1"/>
  <c r="Q20" i="1"/>
  <c r="N20" i="1"/>
  <c r="F20" i="1"/>
  <c r="R20" i="1" s="1"/>
  <c r="Q19" i="1"/>
  <c r="M19" i="1"/>
  <c r="N19" i="1" s="1"/>
  <c r="F19" i="1"/>
  <c r="Q18" i="1"/>
  <c r="M18" i="1"/>
  <c r="N18" i="1" s="1"/>
  <c r="J18" i="1"/>
  <c r="S18" i="1" s="1"/>
  <c r="F18" i="1"/>
  <c r="R18" i="1" s="1"/>
  <c r="R17" i="1"/>
  <c r="Q17" i="1"/>
  <c r="N17" i="1"/>
  <c r="F17" i="1"/>
  <c r="J17" i="1" s="1"/>
  <c r="S17" i="1" s="1"/>
  <c r="Q16" i="1"/>
  <c r="N16" i="1"/>
  <c r="S16" i="1" s="1"/>
  <c r="M16" i="1"/>
  <c r="F16" i="1"/>
  <c r="J16" i="1" s="1"/>
  <c r="R15" i="1"/>
  <c r="Q15" i="1"/>
  <c r="M15" i="1"/>
  <c r="N15" i="1" s="1"/>
  <c r="F15" i="1"/>
  <c r="J15" i="1" s="1"/>
  <c r="S15" i="1" s="1"/>
  <c r="Q14" i="1"/>
  <c r="N14" i="1"/>
  <c r="F14" i="1"/>
  <c r="R14" i="1" s="1"/>
  <c r="R13" i="1"/>
  <c r="Q13" i="1"/>
  <c r="N13" i="1"/>
  <c r="J13" i="1"/>
  <c r="F13" i="1"/>
  <c r="R12" i="1"/>
  <c r="Q12" i="1"/>
  <c r="M12" i="1"/>
  <c r="N12" i="1" s="1"/>
  <c r="J12" i="1"/>
  <c r="S12" i="1" s="1"/>
  <c r="F12" i="1"/>
  <c r="R11" i="1"/>
  <c r="Q11" i="1"/>
  <c r="N11" i="1"/>
  <c r="F11" i="1"/>
  <c r="J11" i="1" s="1"/>
  <c r="R10" i="1"/>
  <c r="Q10" i="1"/>
  <c r="Q46" i="1" s="1"/>
  <c r="M10" i="1"/>
  <c r="F10" i="1"/>
  <c r="G33" i="4"/>
  <c r="F33" i="4"/>
  <c r="D33" i="4"/>
  <c r="C33" i="4"/>
  <c r="E32" i="4"/>
  <c r="H32" i="4" s="1"/>
  <c r="E31" i="4"/>
  <c r="H31" i="4" s="1"/>
  <c r="H30" i="4"/>
  <c r="E30" i="4"/>
  <c r="E29" i="4"/>
  <c r="H29" i="4" s="1"/>
  <c r="E28" i="4"/>
  <c r="E21" i="4"/>
  <c r="D21" i="4"/>
  <c r="C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21" i="4" s="1"/>
  <c r="G5" i="8"/>
  <c r="F6" i="8" s="1"/>
  <c r="F5" i="8"/>
  <c r="F16" i="8" s="1"/>
  <c r="C1" i="8"/>
  <c r="B1" i="8"/>
  <c r="F17" i="8" l="1"/>
  <c r="B5" i="8"/>
  <c r="B16" i="8" s="1"/>
  <c r="C5" i="8"/>
  <c r="B6" i="8" s="1"/>
  <c r="F9" i="8"/>
  <c r="F13" i="8"/>
  <c r="H28" i="4"/>
  <c r="H33" i="4" s="1"/>
  <c r="E33" i="4"/>
  <c r="J335" i="14"/>
  <c r="L308" i="14"/>
  <c r="J23" i="1"/>
  <c r="S23" i="1" s="1"/>
  <c r="R34" i="1"/>
  <c r="J34" i="1"/>
  <c r="S34" i="1" s="1"/>
  <c r="W84" i="14"/>
  <c r="W105" i="14" s="1"/>
  <c r="Y105" i="14" s="1"/>
  <c r="V105" i="14"/>
  <c r="W183" i="14"/>
  <c r="Y183" i="14" s="1"/>
  <c r="L278" i="14"/>
  <c r="J295" i="14"/>
  <c r="J20" i="1"/>
  <c r="S20" i="1" s="1"/>
  <c r="J38" i="1"/>
  <c r="S38" i="1" s="1"/>
  <c r="W83" i="14"/>
  <c r="Y83" i="14" s="1"/>
  <c r="Y62" i="14"/>
  <c r="J132" i="14"/>
  <c r="J154" i="14" s="1"/>
  <c r="I154" i="14"/>
  <c r="L227" i="14"/>
  <c r="R27" i="1"/>
  <c r="J27" i="1"/>
  <c r="S27" i="1" s="1"/>
  <c r="F10" i="8"/>
  <c r="F14" i="8"/>
  <c r="F18" i="8"/>
  <c r="S11" i="1"/>
  <c r="J14" i="1"/>
  <c r="S14" i="1" s="1"/>
  <c r="R44" i="1"/>
  <c r="J44" i="1"/>
  <c r="S44" i="1" s="1"/>
  <c r="Y96" i="14"/>
  <c r="L100" i="14"/>
  <c r="Y102" i="14"/>
  <c r="V122" i="14"/>
  <c r="L136" i="14"/>
  <c r="L150" i="14"/>
  <c r="R24" i="1"/>
  <c r="J24" i="1"/>
  <c r="S24" i="1" s="1"/>
  <c r="R32" i="1"/>
  <c r="F46" i="14"/>
  <c r="L46" i="14" s="1"/>
  <c r="W61" i="14"/>
  <c r="Y61" i="14" s="1"/>
  <c r="J78" i="14"/>
  <c r="L78" i="14" s="1"/>
  <c r="F11" i="8"/>
  <c r="F15" i="8"/>
  <c r="F19" i="8"/>
  <c r="F46" i="1"/>
  <c r="J10" i="1"/>
  <c r="R19" i="1"/>
  <c r="J19" i="1"/>
  <c r="S19" i="1" s="1"/>
  <c r="R39" i="1"/>
  <c r="J39" i="1"/>
  <c r="S39" i="1" s="1"/>
  <c r="I78" i="14"/>
  <c r="J121" i="14"/>
  <c r="L121" i="14" s="1"/>
  <c r="L154" i="14"/>
  <c r="W157" i="14"/>
  <c r="M46" i="1"/>
  <c r="S13" i="1"/>
  <c r="J33" i="1"/>
  <c r="S33" i="1" s="1"/>
  <c r="W122" i="14"/>
  <c r="Y106" i="14"/>
  <c r="J201" i="14"/>
  <c r="F8" i="8"/>
  <c r="F12" i="8"/>
  <c r="N10" i="1"/>
  <c r="N46" i="1" s="1"/>
  <c r="S26" i="14"/>
  <c r="Y26" i="14" s="1"/>
  <c r="Y91" i="14"/>
  <c r="Y122" i="14"/>
  <c r="W143" i="14"/>
  <c r="Y143" i="14" s="1"/>
  <c r="S157" i="14"/>
  <c r="L149" i="14"/>
  <c r="R16" i="1"/>
  <c r="R46" i="1" s="1"/>
  <c r="R26" i="1"/>
  <c r="R31" i="1"/>
  <c r="R36" i="1"/>
  <c r="Y7" i="14"/>
  <c r="Y27" i="14"/>
  <c r="Y158" i="14"/>
  <c r="L185" i="14"/>
  <c r="V223" i="14"/>
  <c r="Y210" i="14"/>
  <c r="Y218" i="14"/>
  <c r="W254" i="14"/>
  <c r="Y234" i="14"/>
  <c r="I260" i="14"/>
  <c r="W288" i="14"/>
  <c r="V306" i="14"/>
  <c r="W330" i="14"/>
  <c r="Y330" i="14" s="1"/>
  <c r="L363" i="14"/>
  <c r="L238" i="14"/>
  <c r="Y259" i="14"/>
  <c r="Y288" i="14"/>
  <c r="W404" i="14"/>
  <c r="F241" i="14"/>
  <c r="L241" i="14" s="1"/>
  <c r="L335" i="14"/>
  <c r="Y411" i="14"/>
  <c r="G43" i="12"/>
  <c r="J7" i="14"/>
  <c r="L101" i="14"/>
  <c r="J122" i="14"/>
  <c r="I227" i="14"/>
  <c r="Y206" i="14"/>
  <c r="Y211" i="14"/>
  <c r="Y214" i="14"/>
  <c r="Y219" i="14"/>
  <c r="Y222" i="14"/>
  <c r="S288" i="14"/>
  <c r="Y261" i="14"/>
  <c r="Y269" i="14"/>
  <c r="Y306" i="14"/>
  <c r="Y404" i="14"/>
  <c r="H43" i="12"/>
  <c r="Y193" i="14"/>
  <c r="J227" i="14"/>
  <c r="F413" i="14"/>
  <c r="L131" i="14"/>
  <c r="S204" i="14"/>
  <c r="Y184" i="14"/>
  <c r="L189" i="14"/>
  <c r="L234" i="14"/>
  <c r="Y287" i="14"/>
  <c r="L295" i="14"/>
  <c r="J307" i="14"/>
  <c r="L307" i="14" s="1"/>
  <c r="Y371" i="14"/>
  <c r="W411" i="14"/>
  <c r="D43" i="12"/>
  <c r="F201" i="14"/>
  <c r="L201" i="14" s="1"/>
  <c r="W204" i="14"/>
  <c r="Y207" i="14"/>
  <c r="Y215" i="14"/>
  <c r="Y223" i="14"/>
  <c r="S254" i="14"/>
  <c r="Y254" i="14" s="1"/>
  <c r="Y227" i="14"/>
  <c r="V330" i="14"/>
  <c r="Y389" i="14"/>
  <c r="L261" i="14"/>
  <c r="Y307" i="14"/>
  <c r="S354" i="14"/>
  <c r="Y354" i="14" s="1"/>
  <c r="Y256" i="14"/>
  <c r="J260" i="14"/>
  <c r="L260" i="14" s="1"/>
  <c r="L296" i="14"/>
  <c r="Y405" i="14"/>
  <c r="L336" i="14"/>
  <c r="J6" i="12"/>
  <c r="J43" i="12" s="1"/>
  <c r="B17" i="8" l="1"/>
  <c r="B19" i="8"/>
  <c r="B13" i="8"/>
  <c r="B15" i="8"/>
  <c r="B8" i="8"/>
  <c r="B11" i="8"/>
  <c r="B14" i="8"/>
  <c r="B12" i="8"/>
  <c r="B18" i="8"/>
  <c r="B9" i="8"/>
  <c r="B10" i="8"/>
  <c r="Y84" i="14"/>
  <c r="L132" i="14"/>
  <c r="J24" i="14"/>
  <c r="L24" i="14" s="1"/>
  <c r="L7" i="14"/>
  <c r="Y204" i="14"/>
  <c r="J46" i="1"/>
  <c r="S10" i="1"/>
  <c r="S46" i="1" s="1"/>
  <c r="J130" i="14"/>
  <c r="L130" i="14" s="1"/>
  <c r="L122" i="14"/>
  <c r="Y15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 OJ</author>
  </authors>
  <commentList>
    <comment ref="A24" authorId="0" shapeId="0" xr:uid="{00000000-0006-0000-0100-000001000000}">
      <text>
        <r>
          <rPr>
            <b/>
            <sz val="9"/>
            <rFont val="Tahoma"/>
            <charset val="1"/>
          </rPr>
          <t>MR OJ:</t>
        </r>
        <r>
          <rPr>
            <sz val="9"/>
            <rFont val="Tahoma"/>
            <charset val="1"/>
          </rPr>
          <t xml:space="preserve">
</t>
        </r>
      </text>
    </comment>
    <comment ref="D32" authorId="0" shapeId="0" xr:uid="{00000000-0006-0000-0100-000002000000}">
      <text>
        <r>
          <rPr>
            <b/>
            <sz val="9"/>
            <rFont val="Tahoma"/>
            <charset val="1"/>
          </rPr>
          <t>MR OJ:</t>
        </r>
        <r>
          <rPr>
            <sz val="9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<sst xmlns="http://schemas.openxmlformats.org/spreadsheetml/2006/main" count="2991" uniqueCount="941">
  <si>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</si>
  <si>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</si>
  <si>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</si>
  <si>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</si>
  <si>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</si>
  <si>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</si>
  <si>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</si>
  <si>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</si>
  <si>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</si>
  <si>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</si>
  <si>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</si>
  <si>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</si>
  <si>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</si>
  <si>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</si>
  <si>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</si>
  <si>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</si>
  <si>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</si>
  <si>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</si>
  <si>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</si>
  <si>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</si>
  <si>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March, 2023 Shared in April, 2023</t>
  </si>
  <si>
    <t>S/n</t>
  </si>
  <si>
    <t>Beneficiaries</t>
  </si>
  <si>
    <t>Statutory</t>
  </si>
  <si>
    <t>Electronic Money Transfer Levy</t>
  </si>
  <si>
    <t>VAT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</si>
  <si>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</si>
  <si>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</si>
  <si>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</si>
  <si>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</si>
  <si>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</si>
  <si>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</si>
  <si>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</si>
  <si>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</si>
  <si>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DPR</t>
  </si>
  <si>
    <t>FIRS Refund on Cost of Collection</t>
  </si>
  <si>
    <t>Transfer to NMDPRA</t>
  </si>
  <si>
    <t>13% Derivation Refund to Oil Producing States on Withdrawal from ECA</t>
  </si>
  <si>
    <t>13% Derivation Refunds on Subsidy and NNPC Priority Projects  2023</t>
  </si>
  <si>
    <t xml:space="preserve">13% Derivation Refunds on Subsidy, Priority Projects from 1999 to Dec 2021 </t>
  </si>
  <si>
    <t>North East Development Commission</t>
  </si>
  <si>
    <t>Consultancy Fee on VAT Recovered</t>
  </si>
  <si>
    <t>TOTAL</t>
  </si>
  <si>
    <t>Distribution of Revenue Allocation to FGN by Federation Account Allocation Committee for the Month of March, 2023 Shared in April, 2023</t>
  </si>
  <si>
    <t>Table II</t>
  </si>
  <si>
    <t>4=2-3</t>
  </si>
  <si>
    <t>7=4+5+6</t>
  </si>
  <si>
    <t>Gross Statutory Allocation</t>
  </si>
  <si>
    <t>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</si>
  <si>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</si>
  <si>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</si>
  <si>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</si>
  <si>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</si>
  <si>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</si>
  <si>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</si>
  <si>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</si>
  <si>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</si>
  <si>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Dr. (Mrs)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</si>
  <si>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</si>
  <si>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</si>
  <si>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</si>
  <si>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</si>
  <si>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</si>
  <si>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March,  2023 shared in April, 2023</t>
  </si>
  <si>
    <t>6=4+5</t>
  </si>
  <si>
    <t>10=6-(7+8+9)</t>
  </si>
  <si>
    <t>18=6+11+12+15</t>
  </si>
  <si>
    <t>19=10+11+14+17</t>
  </si>
  <si>
    <t>No. of LGCs</t>
  </si>
  <si>
    <t>Statutory Allocation</t>
  </si>
  <si>
    <t xml:space="preserve">13% Share of Derivation 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</si>
  <si>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</si>
  <si>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</si>
  <si>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</si>
  <si>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</si>
  <si>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</si>
  <si>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</si>
  <si>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</si>
  <si>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</si>
  <si>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</si>
  <si>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</si>
  <si>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</si>
  <si>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</si>
  <si>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</si>
  <si>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</si>
  <si>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</si>
  <si>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</si>
  <si>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</si>
  <si>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</si>
  <si>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</si>
  <si>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</si>
  <si>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</si>
  <si>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</si>
  <si>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</si>
  <si>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</si>
  <si>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</si>
  <si>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</si>
  <si>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</si>
  <si>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</si>
  <si>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</si>
  <si>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</si>
  <si>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</si>
  <si>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</si>
  <si>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</si>
  <si>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</si>
  <si>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</si>
  <si>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</si>
  <si>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</si>
  <si>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</si>
  <si>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</si>
  <si>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</si>
  <si>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</si>
  <si>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</si>
  <si>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</si>
  <si>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</si>
  <si>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</si>
  <si>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</si>
  <si>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</si>
  <si>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</si>
  <si>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</si>
  <si>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 (States)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</si>
  <si>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</si>
  <si>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Office of the Accountant-General of the Federation</t>
  </si>
  <si>
    <t xml:space="preserve"> Distribution  of Revenue Allocation to Local Government Councils by Federation Account Allocation Committee for the Month of March, 2023 shared in April, 2023</t>
  </si>
  <si>
    <t>States</t>
  </si>
  <si>
    <t>Local Government Councils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</si>
  <si>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</si>
  <si>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</si>
  <si>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</si>
  <si>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</si>
  <si>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</si>
  <si>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</si>
  <si>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</si>
  <si>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</si>
  <si>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</si>
  <si>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</si>
  <si>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</si>
  <si>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</si>
  <si>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</si>
  <si>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</si>
  <si>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</si>
  <si>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</si>
  <si>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</si>
  <si>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</si>
  <si>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</si>
  <si>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</si>
  <si>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</si>
  <si>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</si>
  <si>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</si>
  <si>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</si>
  <si>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</si>
  <si>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</si>
  <si>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</si>
  <si>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</si>
  <si>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</si>
  <si>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</si>
  <si>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</si>
  <si>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</si>
  <si>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</si>
  <si>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</si>
  <si>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</si>
  <si>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</si>
  <si>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</si>
  <si>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</si>
  <si>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</si>
  <si>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</si>
  <si>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</si>
  <si>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</si>
  <si>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</si>
  <si>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</si>
  <si>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</si>
  <si>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</si>
  <si>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</si>
  <si>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</si>
  <si>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</si>
  <si>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</si>
  <si>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</si>
  <si>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</si>
  <si>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</si>
  <si>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</si>
  <si>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</si>
  <si>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</si>
  <si>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</si>
  <si>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</si>
  <si>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</si>
  <si>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</si>
  <si>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</si>
  <si>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</si>
  <si>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</si>
  <si>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</si>
  <si>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</si>
  <si>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</si>
  <si>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</si>
  <si>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</si>
  <si>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</si>
  <si>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</si>
  <si>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</si>
  <si>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</si>
  <si>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</si>
  <si>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</si>
  <si>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</si>
  <si>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</si>
  <si>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</si>
  <si>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</si>
  <si>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</si>
  <si>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</si>
  <si>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</si>
  <si>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</si>
  <si>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</si>
  <si>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</si>
  <si>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</si>
  <si>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</si>
  <si>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</si>
  <si>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</si>
  <si>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</si>
  <si>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</si>
  <si>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</si>
  <si>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</si>
  <si>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</si>
  <si>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</si>
  <si>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</si>
  <si>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</si>
  <si>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</si>
  <si>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</si>
  <si>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</si>
  <si>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</si>
  <si>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</si>
  <si>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</si>
  <si>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</si>
  <si>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</si>
  <si>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</si>
  <si>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</si>
  <si>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</si>
  <si>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</si>
  <si>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</si>
  <si>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</si>
  <si>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</si>
  <si>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</si>
  <si>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</si>
  <si>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</si>
  <si>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</si>
  <si>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</si>
  <si>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</si>
  <si>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</si>
  <si>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</si>
  <si>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</si>
  <si>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</si>
  <si>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</si>
  <si>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</si>
  <si>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</si>
  <si>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</si>
  <si>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</si>
  <si>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</si>
  <si>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</si>
  <si>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</si>
  <si>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</si>
  <si>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</si>
  <si>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</si>
  <si>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</si>
  <si>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</si>
  <si>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</si>
  <si>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</si>
  <si>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</si>
  <si>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</si>
  <si>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</si>
  <si>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</si>
  <si>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</si>
  <si>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</si>
  <si>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</si>
  <si>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</si>
  <si>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</si>
  <si>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</si>
  <si>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</si>
  <si>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</si>
  <si>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</si>
  <si>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</si>
  <si>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</si>
  <si>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</si>
  <si>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</si>
  <si>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</si>
  <si>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</si>
  <si>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</si>
  <si>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</si>
  <si>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</si>
  <si>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</si>
  <si>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</si>
  <si>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</si>
  <si>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</si>
  <si>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</si>
  <si>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</si>
  <si>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</si>
  <si>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</si>
  <si>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</si>
  <si>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</si>
  <si>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</si>
  <si>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</si>
  <si>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</si>
  <si>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</si>
  <si>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</si>
  <si>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</si>
  <si>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</si>
  <si>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</si>
  <si>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</si>
  <si>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</si>
  <si>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</si>
  <si>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</si>
  <si>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</si>
  <si>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</si>
  <si>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</si>
  <si>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</si>
  <si>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</si>
  <si>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</si>
  <si>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</si>
  <si>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</si>
  <si>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</si>
  <si>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</si>
  <si>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</si>
  <si>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</si>
  <si>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</si>
  <si>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</si>
  <si>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</si>
  <si>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</si>
  <si>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</si>
  <si>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</si>
  <si>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</si>
  <si>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</si>
  <si>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</si>
  <si>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</si>
  <si>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</si>
  <si>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</si>
  <si>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</si>
  <si>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</si>
  <si>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</si>
  <si>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</si>
  <si>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</si>
  <si>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</si>
  <si>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</si>
  <si>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</si>
  <si>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</si>
  <si>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</si>
  <si>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</si>
  <si>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</si>
  <si>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</si>
  <si>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</si>
  <si>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</si>
  <si>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</si>
  <si>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</si>
  <si>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</si>
  <si>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</si>
  <si>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</si>
  <si>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</si>
  <si>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</si>
  <si>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</si>
  <si>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</si>
  <si>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</si>
  <si>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</si>
  <si>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</si>
  <si>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</si>
  <si>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</si>
  <si>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</si>
  <si>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</si>
  <si>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</si>
  <si>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</si>
  <si>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</si>
  <si>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</si>
  <si>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</si>
  <si>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</si>
  <si>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</si>
  <si>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</si>
  <si>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</si>
  <si>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</si>
  <si>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</si>
  <si>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</si>
  <si>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</si>
  <si>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</si>
  <si>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</si>
  <si>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</si>
  <si>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</si>
  <si>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</si>
  <si>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</si>
  <si>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</si>
  <si>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</si>
  <si>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</si>
  <si>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</si>
  <si>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</si>
  <si>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</si>
  <si>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</si>
  <si>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</si>
  <si>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</si>
  <si>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</si>
  <si>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</si>
  <si>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</si>
  <si>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</si>
  <si>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</si>
  <si>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</si>
  <si>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</si>
  <si>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</si>
  <si>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</si>
  <si>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</si>
  <si>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</si>
  <si>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</si>
  <si>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</si>
  <si>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</si>
  <si>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</si>
  <si>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</si>
  <si>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</si>
  <si>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</si>
  <si>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</si>
  <si>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</si>
  <si>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</si>
  <si>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</si>
  <si>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</si>
  <si>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</si>
  <si>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</si>
  <si>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</si>
  <si>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</si>
  <si>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</si>
  <si>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</si>
  <si>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</si>
  <si>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</si>
  <si>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</si>
  <si>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</si>
  <si>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</si>
  <si>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</si>
  <si>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</si>
  <si>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</si>
  <si>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</si>
  <si>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</si>
  <si>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</si>
  <si>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</si>
  <si>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</si>
  <si>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</si>
  <si>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</si>
  <si>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</si>
  <si>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</si>
  <si>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</si>
  <si>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</si>
  <si>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</si>
  <si>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</si>
  <si>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</si>
  <si>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</si>
  <si>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</si>
  <si>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</si>
  <si>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</si>
  <si>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</si>
  <si>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</si>
  <si>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</si>
  <si>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</si>
  <si>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</si>
  <si>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</si>
  <si>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</si>
  <si>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</si>
  <si>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</si>
  <si>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</si>
  <si>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</si>
  <si>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</si>
  <si>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</si>
  <si>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</si>
  <si>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</si>
  <si>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</si>
  <si>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</si>
  <si>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</si>
  <si>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</si>
  <si>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</si>
  <si>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</si>
  <si>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</si>
  <si>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</si>
  <si>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</si>
  <si>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</si>
  <si>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</si>
  <si>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</si>
  <si>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</si>
  <si>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</si>
  <si>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</si>
  <si>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</si>
  <si>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</si>
  <si>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</si>
  <si>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</si>
  <si>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</si>
  <si>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</si>
  <si>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</si>
  <si>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</si>
  <si>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</si>
  <si>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</si>
  <si>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</si>
  <si>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</si>
  <si>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</si>
  <si>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</si>
  <si>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</si>
  <si>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</si>
  <si>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</si>
  <si>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</si>
  <si>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</si>
  <si>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</si>
  <si>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</si>
  <si>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</si>
  <si>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</si>
  <si>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</si>
  <si>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</si>
  <si>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</si>
  <si>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</si>
  <si>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</si>
  <si>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</si>
  <si>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</si>
  <si>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</si>
  <si>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</si>
  <si>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</si>
  <si>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</si>
  <si>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</si>
  <si>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</si>
  <si>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</si>
  <si>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</si>
  <si>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</si>
  <si>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</si>
  <si>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</si>
  <si>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</si>
  <si>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</si>
  <si>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</si>
  <si>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</si>
  <si>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</si>
  <si>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</si>
  <si>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</si>
  <si>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</si>
  <si>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</si>
  <si>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</si>
  <si>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</si>
  <si>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</si>
  <si>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</si>
  <si>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</si>
  <si>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</si>
  <si>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</si>
  <si>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</si>
  <si>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</si>
  <si>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</si>
  <si>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</si>
  <si>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</si>
  <si>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</si>
  <si>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</si>
  <si>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</si>
  <si>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</si>
  <si>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</si>
  <si>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</si>
  <si>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</si>
  <si>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</si>
  <si>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</si>
  <si>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</si>
  <si>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</si>
  <si>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</si>
  <si>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</si>
  <si>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</si>
  <si>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</si>
  <si>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</si>
  <si>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</si>
  <si>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</si>
  <si>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</si>
  <si>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</si>
  <si>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</si>
  <si>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</si>
  <si>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</si>
  <si>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</si>
  <si>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</si>
  <si>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</si>
  <si>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</si>
  <si>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</si>
  <si>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</si>
  <si>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</si>
  <si>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</si>
  <si>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</si>
  <si>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</si>
  <si>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</si>
  <si>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</si>
  <si>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</si>
  <si>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</si>
  <si>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</si>
  <si>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</si>
  <si>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</si>
  <si>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</si>
  <si>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</si>
  <si>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</si>
  <si>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</si>
  <si>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</si>
  <si>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</si>
  <si>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</si>
  <si>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</si>
  <si>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</si>
  <si>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</si>
  <si>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</si>
  <si>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</si>
  <si>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</si>
  <si>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</si>
  <si>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</si>
  <si>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</si>
  <si>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</si>
  <si>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</si>
  <si>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</si>
  <si>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</si>
  <si>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</si>
  <si>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</si>
  <si>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</si>
  <si>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</si>
  <si>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</si>
  <si>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</si>
  <si>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</si>
  <si>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</si>
  <si>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</si>
  <si>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</si>
  <si>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</si>
  <si>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</si>
  <si>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</si>
  <si>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</si>
  <si>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</si>
  <si>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</si>
  <si>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</si>
  <si>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</si>
  <si>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</si>
  <si>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</si>
  <si>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</si>
  <si>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</si>
  <si>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</si>
  <si>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</si>
  <si>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</si>
  <si>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</si>
  <si>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</si>
  <si>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</si>
  <si>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</si>
  <si>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</si>
  <si>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</si>
  <si>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</si>
  <si>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</si>
  <si>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</si>
  <si>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</si>
  <si>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</si>
  <si>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</si>
  <si>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</si>
  <si>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</si>
  <si>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</si>
  <si>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</si>
  <si>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</si>
  <si>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</si>
  <si>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</si>
  <si>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</si>
  <si>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</si>
  <si>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</si>
  <si>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</si>
  <si>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</si>
  <si>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</si>
  <si>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</si>
  <si>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</si>
  <si>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</si>
  <si>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</si>
  <si>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</si>
  <si>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</si>
  <si>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</si>
  <si>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</si>
  <si>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</si>
  <si>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</si>
  <si>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</si>
  <si>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</si>
  <si>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</si>
  <si>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</si>
  <si>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</si>
  <si>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</si>
  <si>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</si>
  <si>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</si>
  <si>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</si>
  <si>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</si>
  <si>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</si>
  <si>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</si>
  <si>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</si>
  <si>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</si>
  <si>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</si>
  <si>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</si>
  <si>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</si>
  <si>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</si>
  <si>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</si>
  <si>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</si>
  <si>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</si>
  <si>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</si>
  <si>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</si>
  <si>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</si>
  <si>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</si>
  <si>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</si>
  <si>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</si>
  <si>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</si>
  <si>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</si>
  <si>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</si>
  <si>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</si>
  <si>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</si>
  <si>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</si>
  <si>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</si>
  <si>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</si>
  <si>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</si>
  <si>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</si>
  <si>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</si>
  <si>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</si>
  <si>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</si>
  <si>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</si>
  <si>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</si>
  <si>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</si>
  <si>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</si>
  <si>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</si>
  <si>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</si>
  <si>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</si>
  <si>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</si>
  <si>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</si>
  <si>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</si>
  <si>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</si>
  <si>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</si>
  <si>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</si>
  <si>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</si>
  <si>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</si>
  <si>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</si>
  <si>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</si>
  <si>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</si>
  <si>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</si>
  <si>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</si>
  <si>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</si>
  <si>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</si>
  <si>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</si>
  <si>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</si>
  <si>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</si>
  <si>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</si>
  <si>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</si>
  <si>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</si>
  <si>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</si>
  <si>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</si>
  <si>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</si>
  <si>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</si>
  <si>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</si>
  <si>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</si>
  <si>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</si>
  <si>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</si>
  <si>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</si>
  <si>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</si>
  <si>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</si>
  <si>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</si>
  <si>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</si>
  <si>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</si>
  <si>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</si>
  <si>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</si>
  <si>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</si>
  <si>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</si>
  <si>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</si>
  <si>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</si>
  <si>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</si>
  <si>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</si>
  <si>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</si>
  <si>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</si>
  <si>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</si>
  <si>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</si>
  <si>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</si>
  <si>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</si>
  <si>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</si>
  <si>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</si>
  <si>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</si>
  <si>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</si>
  <si>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</si>
  <si>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</si>
  <si>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</si>
  <si>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</si>
  <si>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</si>
  <si>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</si>
  <si>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</si>
  <si>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</si>
  <si>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</si>
  <si>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</si>
  <si>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</si>
  <si>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</si>
  <si>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</si>
  <si>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</si>
  <si>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</si>
  <si>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</si>
  <si>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</si>
  <si>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</si>
  <si>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</si>
  <si>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</si>
  <si>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</si>
  <si>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</si>
  <si>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</si>
  <si>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</si>
  <si>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</si>
  <si>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</si>
  <si>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</si>
  <si>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</si>
  <si>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</si>
  <si>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</si>
  <si>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</si>
  <si>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</si>
  <si>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</si>
  <si>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</si>
  <si>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</si>
  <si>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</si>
  <si>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</si>
  <si>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</si>
  <si>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</si>
  <si>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</si>
  <si>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</si>
  <si>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</si>
  <si>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</si>
  <si>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</si>
  <si>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</si>
  <si>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</si>
  <si>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</si>
  <si>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</si>
  <si>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</si>
  <si>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</si>
  <si>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</si>
  <si>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</si>
  <si>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</si>
  <si>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</si>
  <si>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</si>
  <si>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</si>
  <si>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</si>
  <si>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</si>
  <si>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</si>
  <si>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</si>
  <si>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</si>
  <si>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</si>
  <si>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</si>
  <si>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</si>
  <si>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</si>
  <si>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</si>
  <si>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</si>
  <si>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</si>
  <si>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</si>
  <si>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</si>
  <si>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</si>
  <si>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</si>
  <si>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</si>
  <si>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</si>
  <si>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</si>
  <si>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</si>
  <si>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</si>
  <si>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</si>
  <si>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</si>
  <si>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</si>
  <si>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</si>
  <si>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</si>
  <si>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</si>
  <si>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</si>
  <si>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</si>
  <si>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</si>
  <si>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</si>
  <si>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</si>
  <si>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</si>
  <si>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</si>
  <si>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</si>
  <si>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</si>
  <si>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</si>
  <si>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</si>
  <si>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</si>
  <si>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</si>
  <si>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</si>
  <si>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</si>
  <si>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</si>
  <si>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</si>
  <si>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</si>
  <si>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</si>
  <si>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</si>
  <si>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</si>
  <si>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</si>
  <si>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</si>
  <si>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</si>
  <si>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</si>
  <si>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</si>
  <si>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</si>
  <si>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</si>
  <si>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</si>
  <si>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</si>
  <si>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</si>
  <si>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</si>
  <si>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</si>
  <si>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</si>
  <si>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</si>
  <si>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</si>
  <si>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</si>
  <si>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</si>
  <si>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</si>
  <si>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</si>
  <si>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</si>
  <si>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</si>
  <si>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</si>
  <si>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</si>
  <si>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</si>
  <si>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</si>
  <si>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</si>
  <si>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</si>
  <si>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</si>
  <si>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</si>
  <si>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</si>
  <si>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</si>
  <si>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</si>
  <si>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</si>
  <si>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</si>
  <si>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</si>
  <si>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</si>
  <si>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</si>
  <si>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</si>
  <si>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</si>
  <si>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</si>
  <si>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</si>
  <si>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</si>
  <si>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</si>
  <si>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</si>
  <si>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</si>
  <si>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</si>
  <si>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</si>
  <si>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</si>
  <si>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</si>
  <si>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</si>
  <si>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</si>
  <si>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</si>
  <si>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</si>
  <si>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</si>
  <si>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</si>
  <si>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</si>
  <si>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</si>
  <si>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</si>
  <si>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</si>
  <si>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</si>
  <si>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</si>
  <si>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</si>
  <si>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</si>
  <si>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</si>
  <si>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</si>
  <si>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</si>
  <si>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 ABUJA TOTAL</t>
  </si>
  <si>
    <t>KUMBOTSO</t>
  </si>
  <si>
    <t>GRAND TOTAL</t>
  </si>
  <si>
    <t>Summary of Distribution of Revenue Allocation to Local Government Councils by Federation Account Allocation Committee for the month of March, 2023 Shared in April, 2023</t>
  </si>
  <si>
    <t>Total Ecology Fund</t>
  </si>
  <si>
    <t>Transfer of 50% to NDDC/HYPPADEC</t>
  </si>
  <si>
    <t>Net Total Ecology Fund</t>
  </si>
  <si>
    <t>Total Net Allocation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</si>
  <si>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March, 2023 Shared in April, 2023</t>
    </r>
  </si>
  <si>
    <t>S/N</t>
  </si>
  <si>
    <t>Details of Distribution of Ecology Revenue Allocation to Individuals LGCS by Federation Account Allocation Committee for the month of  March, 2023 Shared in April , 2023</t>
  </si>
  <si>
    <t>S/NO</t>
  </si>
  <si>
    <t>STATE</t>
  </si>
  <si>
    <t>LOCAL GOVERNMENTS</t>
  </si>
  <si>
    <t>STATUTORY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</si>
</sst>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_ ;\-#,##0.00\ "/>
    <numFmt numFmtId="165" formatCode="_-* #,##0.00_-;\-* #,##0.00_-;_-* &quot;-&quot;??_-;_-@_-"/>
    <numFmt numFmtId="166" formatCode="&quot; &quot;#,##0.00;\-&quot; &quot;#,##0.00"/>
  </numFmts>
  <fonts count="23">
    <font>
      <sz val="10"/>
      <name val="Arial"/>
      <charset val="134"/>
    </font>
    <font>
      <b/>
      <sz val="14"/>
      <name val="Times New Roman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sz val="10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b/>
      <sz val="9"/>
      <name val="Tahoma"/>
      <charset val="1"/>
    </font>
    <font>
      <sz val="9"/>
      <name val="Tahoma"/>
      <charset val="1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58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/>
    </xf>
    <xf numFmtId="0" fontId="3" fillId="0" borderId="1" xfId="3" applyFont="1" applyBorder="1" applyAlignment="1">
      <alignment horizontal="right" wrapText="1"/>
    </xf>
    <xf numFmtId="0" fontId="3" fillId="0" borderId="1" xfId="3" applyFont="1" applyBorder="1" applyAlignment="1">
      <alignment wrapText="1"/>
    </xf>
    <xf numFmtId="166" fontId="3" fillId="0" borderId="1" xfId="3" applyNumberFormat="1" applyFont="1" applyBorder="1" applyAlignment="1">
      <alignment horizontal="right" wrapText="1"/>
    </xf>
    <xf numFmtId="0" fontId="4" fillId="0" borderId="1" xfId="0" applyFont="1" applyBorder="1"/>
    <xf numFmtId="166" fontId="1" fillId="0" borderId="1" xfId="0" applyNumberFormat="1" applyFont="1" applyBorder="1"/>
    <xf numFmtId="0" fontId="4" fillId="0" borderId="0" xfId="0" applyFont="1"/>
    <xf numFmtId="43" fontId="1" fillId="0" borderId="1" xfId="1" applyFont="1" applyBorder="1" applyAlignment="1">
      <alignment horizontal="center" wrapText="1"/>
    </xf>
    <xf numFmtId="0" fontId="3" fillId="2" borderId="1" xfId="4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4" applyFont="1" applyBorder="1" applyAlignment="1">
      <alignment horizontal="right" wrapText="1"/>
    </xf>
    <xf numFmtId="0" fontId="3" fillId="0" borderId="1" xfId="4" applyFont="1" applyBorder="1" applyAlignment="1">
      <alignment wrapText="1"/>
    </xf>
    <xf numFmtId="166" fontId="3" fillId="0" borderId="1" xfId="4" applyNumberFormat="1" applyFont="1" applyBorder="1" applyAlignment="1">
      <alignment horizontal="right" wrapText="1"/>
    </xf>
    <xf numFmtId="166" fontId="4" fillId="0" borderId="1" xfId="0" applyNumberFormat="1" applyFont="1" applyBorder="1"/>
    <xf numFmtId="0" fontId="1" fillId="2" borderId="1" xfId="2" applyFont="1" applyFill="1" applyBorder="1" applyAlignment="1">
      <alignment horizontal="center"/>
    </xf>
    <xf numFmtId="43" fontId="5" fillId="0" borderId="1" xfId="1" applyFont="1" applyBorder="1" applyAlignment="1">
      <alignment horizontal="center" wrapText="1"/>
    </xf>
    <xf numFmtId="43" fontId="5" fillId="0" borderId="1" xfId="1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2" borderId="3" xfId="5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center" wrapText="1"/>
    </xf>
    <xf numFmtId="0" fontId="3" fillId="0" borderId="1" xfId="2" applyFont="1" applyBorder="1" applyAlignment="1">
      <alignment horizontal="right" wrapText="1"/>
    </xf>
    <xf numFmtId="0" fontId="3" fillId="0" borderId="1" xfId="2" applyFont="1" applyBorder="1" applyAlignment="1">
      <alignment wrapText="1"/>
    </xf>
    <xf numFmtId="43" fontId="3" fillId="0" borderId="1" xfId="1" applyFont="1" applyBorder="1" applyAlignment="1">
      <alignment wrapText="1"/>
    </xf>
    <xf numFmtId="166" fontId="3" fillId="0" borderId="1" xfId="2" applyNumberFormat="1" applyFont="1" applyBorder="1" applyAlignment="1">
      <alignment horizontal="right" wrapText="1"/>
    </xf>
    <xf numFmtId="43" fontId="1" fillId="0" borderId="1" xfId="0" applyNumberFormat="1" applyFont="1" applyBorder="1"/>
    <xf numFmtId="43" fontId="4" fillId="0" borderId="0" xfId="0" applyNumberFormat="1" applyFont="1"/>
    <xf numFmtId="164" fontId="4" fillId="0" borderId="1" xfId="0" applyNumberFormat="1" applyFont="1" applyBorder="1"/>
    <xf numFmtId="165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3" fontId="7" fillId="0" borderId="1" xfId="1" applyFont="1" applyBorder="1"/>
    <xf numFmtId="43" fontId="10" fillId="0" borderId="1" xfId="1" applyFont="1" applyBorder="1"/>
    <xf numFmtId="0" fontId="7" fillId="0" borderId="6" xfId="0" applyFont="1" applyBorder="1"/>
    <xf numFmtId="0" fontId="7" fillId="0" borderId="8" xfId="0" applyFont="1" applyBorder="1"/>
    <xf numFmtId="0" fontId="7" fillId="3" borderId="0" xfId="0" applyFont="1" applyFill="1"/>
    <xf numFmtId="43" fontId="7" fillId="0" borderId="1" xfId="0" applyNumberFormat="1" applyFont="1" applyBorder="1"/>
    <xf numFmtId="1" fontId="7" fillId="0" borderId="1" xfId="0" applyNumberFormat="1" applyFont="1" applyBorder="1"/>
    <xf numFmtId="43" fontId="10" fillId="0" borderId="1" xfId="0" applyNumberFormat="1" applyFont="1" applyBorder="1"/>
    <xf numFmtId="0" fontId="10" fillId="0" borderId="8" xfId="0" applyFont="1" applyBorder="1" applyAlignment="1">
      <alignment vertical="center"/>
    </xf>
    <xf numFmtId="43" fontId="7" fillId="0" borderId="1" xfId="1" applyFont="1" applyBorder="1" applyAlignment="1">
      <alignment wrapText="1"/>
    </xf>
    <xf numFmtId="0" fontId="7" fillId="4" borderId="1" xfId="0" applyFont="1" applyFill="1" applyBorder="1"/>
    <xf numFmtId="43" fontId="7" fillId="4" borderId="1" xfId="0" applyNumberFormat="1" applyFont="1" applyFill="1" applyBorder="1"/>
    <xf numFmtId="0" fontId="10" fillId="3" borderId="0" xfId="0" applyFont="1" applyFill="1"/>
    <xf numFmtId="43" fontId="7" fillId="0" borderId="0" xfId="0" applyNumberFormat="1" applyFont="1"/>
    <xf numFmtId="43" fontId="10" fillId="0" borderId="6" xfId="1" applyFont="1" applyBorder="1"/>
    <xf numFmtId="43" fontId="10" fillId="0" borderId="9" xfId="1" applyFont="1" applyBorder="1"/>
    <xf numFmtId="43" fontId="7" fillId="4" borderId="0" xfId="0" applyNumberFormat="1" applyFont="1" applyFill="1"/>
    <xf numFmtId="165" fontId="7" fillId="0" borderId="0" xfId="0" applyNumberFormat="1" applyFont="1"/>
    <xf numFmtId="0" fontId="5" fillId="0" borderId="1" xfId="0" applyFont="1" applyBorder="1" applyAlignment="1">
      <alignment horizontal="center" wrapText="1"/>
    </xf>
    <xf numFmtId="0" fontId="14" fillId="0" borderId="1" xfId="0" applyFont="1" applyBorder="1"/>
    <xf numFmtId="39" fontId="14" fillId="0" borderId="1" xfId="0" applyNumberFormat="1" applyFont="1" applyBorder="1"/>
    <xf numFmtId="37" fontId="14" fillId="0" borderId="1" xfId="0" applyNumberFormat="1" applyFont="1" applyBorder="1" applyAlignment="1">
      <alignment horizontal="center"/>
    </xf>
    <xf numFmtId="43" fontId="14" fillId="0" borderId="1" xfId="1" applyFont="1" applyBorder="1"/>
    <xf numFmtId="43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43" fontId="5" fillId="0" borderId="9" xfId="1" applyFont="1" applyBorder="1"/>
    <xf numFmtId="0" fontId="7" fillId="4" borderId="0" xfId="0" applyFont="1" applyFill="1" applyAlignment="1">
      <alignment horizontal="right"/>
    </xf>
    <xf numFmtId="0" fontId="7" fillId="4" borderId="0" xfId="0" applyFont="1" applyFill="1"/>
    <xf numFmtId="165" fontId="7" fillId="4" borderId="0" xfId="0" applyNumberFormat="1" applyFont="1" applyFill="1"/>
    <xf numFmtId="0" fontId="10" fillId="0" borderId="0" xfId="0" applyFont="1"/>
    <xf numFmtId="0" fontId="15" fillId="0" borderId="0" xfId="0" applyFont="1"/>
    <xf numFmtId="43" fontId="5" fillId="0" borderId="4" xfId="0" applyNumberFormat="1" applyFont="1" applyBorder="1"/>
    <xf numFmtId="43" fontId="10" fillId="4" borderId="7" xfId="1" applyFont="1" applyFill="1" applyBorder="1"/>
    <xf numFmtId="43" fontId="10" fillId="4" borderId="0" xfId="1" applyFont="1" applyFill="1" applyBorder="1"/>
    <xf numFmtId="43" fontId="7" fillId="0" borderId="0" xfId="1" applyFont="1"/>
    <xf numFmtId="43" fontId="14" fillId="0" borderId="4" xfId="1" applyFont="1" applyBorder="1"/>
    <xf numFmtId="0" fontId="16" fillId="0" borderId="0" xfId="0" applyFont="1"/>
    <xf numFmtId="0" fontId="16" fillId="0" borderId="8" xfId="0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15" fillId="0" borderId="1" xfId="0" applyFont="1" applyBorder="1"/>
    <xf numFmtId="43" fontId="13" fillId="0" borderId="1" xfId="1" applyFont="1" applyBorder="1" applyAlignment="1"/>
    <xf numFmtId="43" fontId="13" fillId="0" borderId="3" xfId="1" applyFont="1" applyBorder="1" applyAlignment="1"/>
    <xf numFmtId="43" fontId="13" fillId="0" borderId="0" xfId="1" applyFont="1" applyBorder="1" applyAlignment="1"/>
    <xf numFmtId="43" fontId="15" fillId="0" borderId="0" xfId="1" applyFont="1"/>
    <xf numFmtId="165" fontId="15" fillId="0" borderId="0" xfId="0" applyNumberFormat="1" applyFont="1"/>
    <xf numFmtId="43" fontId="15" fillId="0" borderId="0" xfId="0" applyNumberFormat="1" applyFont="1"/>
    <xf numFmtId="0" fontId="15" fillId="0" borderId="1" xfId="0" applyFont="1" applyBorder="1" applyAlignment="1">
      <alignment wrapText="1"/>
    </xf>
    <xf numFmtId="43" fontId="13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3" fontId="13" fillId="0" borderId="0" xfId="1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43" fontId="15" fillId="0" borderId="8" xfId="1" applyFont="1" applyBorder="1"/>
    <xf numFmtId="0" fontId="13" fillId="0" borderId="3" xfId="0" applyFont="1" applyBorder="1" applyAlignment="1">
      <alignment horizontal="center"/>
    </xf>
    <xf numFmtId="43" fontId="13" fillId="0" borderId="10" xfId="1" applyFont="1" applyBorder="1"/>
    <xf numFmtId="43" fontId="13" fillId="0" borderId="11" xfId="1" applyFont="1" applyBorder="1"/>
    <xf numFmtId="0" fontId="15" fillId="4" borderId="0" xfId="0" applyFont="1" applyFill="1"/>
    <xf numFmtId="0" fontId="13" fillId="0" borderId="0" xfId="0" applyFont="1"/>
    <xf numFmtId="43" fontId="13" fillId="0" borderId="0" xfId="1" applyFont="1"/>
    <xf numFmtId="0" fontId="0" fillId="5" borderId="0" xfId="0" applyFill="1" applyProtection="1">
      <protection locked="0"/>
    </xf>
    <xf numFmtId="17" fontId="18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16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2" xr:uid="{00000000-0005-0000-0000-00001D000000}"/>
    <cellStyle name="Normal_Sheet12" xfId="3" xr:uid="{00000000-0005-0000-0000-000026000000}"/>
    <cellStyle name="Normal_states eco dec 21" xfId="4" xr:uid="{00000000-0005-0000-0000-00002C000000}"/>
    <cellStyle name="Normal_TOTALDATA_1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8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05" t="e">
        <f>IF(G5=1,F5-1,F5)</f>
        <v>#REF!</v>
      </c>
      <c r="C5" s="10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06" t="e">
        <f>LOOKUP(C5,A8:B19)</f>
        <v>#REF!</v>
      </c>
      <c r="F6" s="106" t="e">
        <f>IF(G5=1,LOOKUP(G5,E8:F19),LOOKUP(G5,A8:B19))</f>
        <v>#REF!</v>
      </c>
    </row>
    <row r="8" spans="1:8">
      <c r="A8">
        <v>1</v>
      </c>
      <c r="B8" s="107" t="e">
        <f>D8&amp;"-"&amp;RIGHT(B$5,2)</f>
        <v>#REF!</v>
      </c>
      <c r="D8" s="108" t="s">
        <v>5</v>
      </c>
      <c r="E8">
        <v>1</v>
      </c>
      <c r="F8" s="107" t="e">
        <f>D8&amp;"-"&amp;RIGHT(F$5,2)</f>
        <v>#REF!</v>
      </c>
    </row>
    <row r="9" spans="1:8">
      <c r="A9">
        <v>2</v>
      </c>
      <c r="B9" s="107" t="e">
        <f t="shared" ref="B9:B19" si="0">D9&amp;"-"&amp;RIGHT(B$5,2)</f>
        <v>#REF!</v>
      </c>
      <c r="D9" s="108" t="s">
        <v>6</v>
      </c>
      <c r="E9">
        <v>2</v>
      </c>
      <c r="F9" s="107" t="e">
        <f t="shared" ref="F9:F19" si="1">D9&amp;"-"&amp;RIGHT(F$5,2)</f>
        <v>#REF!</v>
      </c>
    </row>
    <row r="10" spans="1:8">
      <c r="A10">
        <v>3</v>
      </c>
      <c r="B10" s="107" t="e">
        <f t="shared" si="0"/>
        <v>#REF!</v>
      </c>
      <c r="D10" s="108" t="s">
        <v>7</v>
      </c>
      <c r="E10">
        <v>3</v>
      </c>
      <c r="F10" s="107" t="e">
        <f t="shared" si="1"/>
        <v>#REF!</v>
      </c>
    </row>
    <row r="11" spans="1:8">
      <c r="A11">
        <v>4</v>
      </c>
      <c r="B11" s="107" t="e">
        <f t="shared" si="0"/>
        <v>#REF!</v>
      </c>
      <c r="D11" s="108" t="s">
        <v>8</v>
      </c>
      <c r="E11">
        <v>4</v>
      </c>
      <c r="F11" s="107" t="e">
        <f t="shared" si="1"/>
        <v>#REF!</v>
      </c>
    </row>
    <row r="12" spans="1:8">
      <c r="A12">
        <v>5</v>
      </c>
      <c r="B12" s="107" t="e">
        <f t="shared" si="0"/>
        <v>#REF!</v>
      </c>
      <c r="D12" s="108" t="s">
        <v>9</v>
      </c>
      <c r="E12">
        <v>5</v>
      </c>
      <c r="F12" s="107" t="e">
        <f t="shared" si="1"/>
        <v>#REF!</v>
      </c>
    </row>
    <row r="13" spans="1:8">
      <c r="A13">
        <v>6</v>
      </c>
      <c r="B13" s="107" t="e">
        <f t="shared" si="0"/>
        <v>#REF!</v>
      </c>
      <c r="D13" s="108" t="s">
        <v>10</v>
      </c>
      <c r="E13">
        <v>6</v>
      </c>
      <c r="F13" s="107" t="e">
        <f t="shared" si="1"/>
        <v>#REF!</v>
      </c>
    </row>
    <row r="14" spans="1:8">
      <c r="A14">
        <v>7</v>
      </c>
      <c r="B14" s="107" t="e">
        <f t="shared" si="0"/>
        <v>#REF!</v>
      </c>
      <c r="D14" s="108" t="s">
        <v>11</v>
      </c>
      <c r="E14">
        <v>7</v>
      </c>
      <c r="F14" s="107" t="e">
        <f t="shared" si="1"/>
        <v>#REF!</v>
      </c>
    </row>
    <row r="15" spans="1:8">
      <c r="A15">
        <v>8</v>
      </c>
      <c r="B15" s="107" t="e">
        <f t="shared" si="0"/>
        <v>#REF!</v>
      </c>
      <c r="D15" s="108" t="s">
        <v>12</v>
      </c>
      <c r="E15">
        <v>8</v>
      </c>
      <c r="F15" s="107" t="e">
        <f t="shared" si="1"/>
        <v>#REF!</v>
      </c>
    </row>
    <row r="16" spans="1:8">
      <c r="A16">
        <v>9</v>
      </c>
      <c r="B16" s="107" t="e">
        <f t="shared" si="0"/>
        <v>#REF!</v>
      </c>
      <c r="D16" s="108" t="s">
        <v>13</v>
      </c>
      <c r="E16">
        <v>9</v>
      </c>
      <c r="F16" s="107" t="e">
        <f t="shared" si="1"/>
        <v>#REF!</v>
      </c>
    </row>
    <row r="17" spans="1:6">
      <c r="A17">
        <v>10</v>
      </c>
      <c r="B17" s="107" t="e">
        <f t="shared" si="0"/>
        <v>#REF!</v>
      </c>
      <c r="D17" s="108" t="s">
        <v>14</v>
      </c>
      <c r="E17">
        <v>10</v>
      </c>
      <c r="F17" s="107" t="e">
        <f t="shared" si="1"/>
        <v>#REF!</v>
      </c>
    </row>
    <row r="18" spans="1:6">
      <c r="A18">
        <v>11</v>
      </c>
      <c r="B18" s="107" t="e">
        <f t="shared" si="0"/>
        <v>#REF!</v>
      </c>
      <c r="D18" s="108" t="s">
        <v>15</v>
      </c>
      <c r="E18">
        <v>11</v>
      </c>
      <c r="F18" s="107" t="e">
        <f t="shared" si="1"/>
        <v>#REF!</v>
      </c>
    </row>
    <row r="19" spans="1:6">
      <c r="A19">
        <v>12</v>
      </c>
      <c r="B19" s="107" t="e">
        <f t="shared" si="0"/>
        <v>#REF!</v>
      </c>
      <c r="D19" s="108" t="s">
        <v>16</v>
      </c>
      <c r="E19">
        <v>12</v>
      </c>
      <c r="F19" s="107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H43"/>
  <sheetViews>
    <sheetView tabSelected="1" zoomScale="70" zoomScaleNormal="70" workbookViewId="0">
      <selection activeCell="G3" sqref="G3"/>
    </sheetView>
  </sheetViews>
  <sheetFormatPr defaultColWidth="9.109375" defaultRowHeight="21"/>
  <cols>
    <col min="1" max="1" width="6.33203125" style="72" customWidth="1"/>
    <col min="2" max="2" width="40.88671875" style="72" customWidth="1"/>
    <col min="3" max="3" width="35.109375" style="72" customWidth="1"/>
    <col min="4" max="4" width="39" style="72" customWidth="1"/>
    <col min="5" max="5" width="38.44140625" style="72" customWidth="1"/>
    <col min="6" max="6" width="36" style="72" customWidth="1"/>
    <col min="7" max="7" width="34.109375" style="72" customWidth="1"/>
    <col min="8" max="8" width="31" style="72" customWidth="1"/>
    <col min="9" max="16384" width="9.109375" style="72"/>
  </cols>
  <sheetData>
    <row r="1" spans="1:8" ht="30" customHeight="1">
      <c r="A1" s="117" t="s">
        <v>17</v>
      </c>
      <c r="B1" s="117"/>
      <c r="C1" s="117"/>
      <c r="D1" s="117"/>
      <c r="E1" s="117"/>
      <c r="F1" s="117"/>
      <c r="G1" s="78"/>
    </row>
    <row r="2" spans="1:8" ht="30" customHeight="1">
      <c r="A2" s="117" t="s">
        <v>18</v>
      </c>
      <c r="B2" s="117"/>
      <c r="C2" s="117"/>
      <c r="D2" s="117"/>
      <c r="E2" s="117"/>
      <c r="F2" s="117"/>
      <c r="G2" s="78"/>
    </row>
    <row r="3" spans="1:8" ht="30" customHeight="1">
      <c r="A3" s="118" t="s">
        <v>19</v>
      </c>
      <c r="B3" s="119"/>
      <c r="C3" s="119"/>
      <c r="D3" s="119"/>
      <c r="E3" s="119"/>
      <c r="F3" s="120"/>
      <c r="G3" s="78"/>
    </row>
    <row r="4" spans="1:8" ht="40.5" customHeight="1">
      <c r="A4" s="121" t="s">
        <v>20</v>
      </c>
      <c r="B4" s="122"/>
      <c r="C4" s="122"/>
      <c r="D4" s="122"/>
      <c r="E4" s="122"/>
      <c r="F4" s="123"/>
      <c r="G4" s="78"/>
    </row>
    <row r="5" spans="1:8" ht="83.25" customHeight="1">
      <c r="A5" s="79" t="s">
        <v>21</v>
      </c>
      <c r="B5" s="80" t="s">
        <v>22</v>
      </c>
      <c r="C5" s="80" t="s">
        <v>23</v>
      </c>
      <c r="D5" s="81" t="s">
        <v>24</v>
      </c>
      <c r="E5" s="80" t="s">
        <v>25</v>
      </c>
      <c r="F5" s="80" t="s">
        <v>26</v>
      </c>
      <c r="G5" s="82"/>
    </row>
    <row r="6" spans="1:8" ht="30" customHeight="1">
      <c r="A6" s="83"/>
      <c r="B6" s="83"/>
      <c r="C6" s="109" t="s">
        <v>27</v>
      </c>
      <c r="D6" s="109" t="s">
        <v>27</v>
      </c>
      <c r="E6" s="109" t="s">
        <v>27</v>
      </c>
      <c r="F6" s="109" t="s">
        <v>27</v>
      </c>
      <c r="G6" s="84"/>
    </row>
    <row r="7" spans="1:8" ht="30" customHeight="1">
      <c r="A7" s="85">
        <v>1</v>
      </c>
      <c r="B7" s="85" t="s">
        <v>28</v>
      </c>
      <c r="C7" s="86">
        <v>243563731631.68701</v>
      </c>
      <c r="D7" s="86">
        <v>2173194214.9604998</v>
      </c>
      <c r="E7" s="87">
        <v>30403961141.466</v>
      </c>
      <c r="F7" s="86">
        <f>C7+D7+E7</f>
        <v>276140886988.11353</v>
      </c>
      <c r="G7" s="88"/>
      <c r="H7" s="89"/>
    </row>
    <row r="8" spans="1:8" ht="30" customHeight="1">
      <c r="A8" s="85">
        <v>2</v>
      </c>
      <c r="B8" s="85" t="s">
        <v>29</v>
      </c>
      <c r="C8" s="86">
        <v>123538779597.545</v>
      </c>
      <c r="D8" s="86">
        <v>7243980716.5349998</v>
      </c>
      <c r="E8" s="86">
        <v>101346537138.22</v>
      </c>
      <c r="F8" s="86">
        <f>C8+D8+E8</f>
        <v>232129297452.29999</v>
      </c>
      <c r="G8" s="88"/>
      <c r="H8" s="89"/>
    </row>
    <row r="9" spans="1:8" ht="30" customHeight="1">
      <c r="A9" s="85">
        <v>3</v>
      </c>
      <c r="B9" s="85" t="s">
        <v>30</v>
      </c>
      <c r="C9" s="86">
        <v>95243220797.508698</v>
      </c>
      <c r="D9" s="86">
        <v>5070786501.5745001</v>
      </c>
      <c r="E9" s="86">
        <v>70942575996.753998</v>
      </c>
      <c r="F9" s="86">
        <f t="shared" ref="F9:F20" si="0">C9+D9+E9</f>
        <v>171256583295.83719</v>
      </c>
      <c r="G9" s="88"/>
      <c r="H9" s="90"/>
    </row>
    <row r="10" spans="1:8" ht="30" customHeight="1">
      <c r="A10" s="85">
        <v>4</v>
      </c>
      <c r="B10" s="85" t="s">
        <v>31</v>
      </c>
      <c r="C10" s="86">
        <v>35101940941.398499</v>
      </c>
      <c r="D10" s="86">
        <v>0</v>
      </c>
      <c r="E10" s="86">
        <v>0</v>
      </c>
      <c r="F10" s="86">
        <f t="shared" si="0"/>
        <v>35101940941.398499</v>
      </c>
      <c r="G10" s="88"/>
      <c r="H10" s="90"/>
    </row>
    <row r="11" spans="1:8" ht="30" customHeight="1">
      <c r="A11" s="85">
        <v>5</v>
      </c>
      <c r="B11" s="85" t="s">
        <v>32</v>
      </c>
      <c r="C11" s="86">
        <v>9408056712.3299999</v>
      </c>
      <c r="D11" s="86">
        <v>0</v>
      </c>
      <c r="E11" s="86">
        <v>942010414.15999997</v>
      </c>
      <c r="F11" s="86">
        <f t="shared" si="0"/>
        <v>10350067126.49</v>
      </c>
      <c r="G11" s="88"/>
      <c r="H11" s="91"/>
    </row>
    <row r="12" spans="1:8" ht="30" customHeight="1">
      <c r="A12" s="85">
        <v>6</v>
      </c>
      <c r="B12" s="92" t="s">
        <v>33</v>
      </c>
      <c r="C12" s="86">
        <v>6275465693.8299999</v>
      </c>
      <c r="D12" s="86">
        <v>603665059.71000004</v>
      </c>
      <c r="E12" s="86">
        <v>7764736762.6700001</v>
      </c>
      <c r="F12" s="86">
        <f t="shared" si="0"/>
        <v>14643867516.209999</v>
      </c>
      <c r="G12" s="88"/>
      <c r="H12" s="89"/>
    </row>
    <row r="13" spans="1:8" ht="30" customHeight="1">
      <c r="A13" s="85">
        <v>7</v>
      </c>
      <c r="B13" s="92" t="s">
        <v>34</v>
      </c>
      <c r="C13" s="86">
        <v>6361016645.2799997</v>
      </c>
      <c r="D13" s="86">
        <v>0</v>
      </c>
      <c r="E13" s="86">
        <v>0</v>
      </c>
      <c r="F13" s="86">
        <f t="shared" si="0"/>
        <v>6361016645.2799997</v>
      </c>
      <c r="G13" s="88"/>
      <c r="H13" s="89"/>
    </row>
    <row r="14" spans="1:8" ht="38.25" customHeight="1">
      <c r="A14" s="85">
        <v>8</v>
      </c>
      <c r="B14" s="92" t="s">
        <v>35</v>
      </c>
      <c r="C14" s="86">
        <v>100000000</v>
      </c>
      <c r="D14" s="86">
        <v>0</v>
      </c>
      <c r="E14" s="86">
        <v>0</v>
      </c>
      <c r="F14" s="86">
        <f t="shared" si="0"/>
        <v>100000000</v>
      </c>
      <c r="G14" s="88"/>
      <c r="H14" s="89"/>
    </row>
    <row r="15" spans="1:8" ht="38.25" customHeight="1">
      <c r="A15" s="85">
        <v>9</v>
      </c>
      <c r="B15" s="92" t="s">
        <v>36</v>
      </c>
      <c r="C15" s="86">
        <v>10168264702.85</v>
      </c>
      <c r="D15" s="86"/>
      <c r="E15" s="86">
        <v>0</v>
      </c>
      <c r="F15" s="86">
        <f t="shared" si="0"/>
        <v>10168264702.85</v>
      </c>
      <c r="G15" s="88"/>
    </row>
    <row r="16" spans="1:8" ht="63">
      <c r="A16" s="85">
        <v>10</v>
      </c>
      <c r="B16" s="92" t="s">
        <v>37</v>
      </c>
      <c r="C16" s="93">
        <v>28652775600.720001</v>
      </c>
      <c r="D16" s="86">
        <v>0</v>
      </c>
      <c r="E16" s="86">
        <v>0</v>
      </c>
      <c r="F16" s="86">
        <f t="shared" si="0"/>
        <v>28652775600.720001</v>
      </c>
      <c r="G16" s="88"/>
      <c r="H16" s="91"/>
    </row>
    <row r="17" spans="1:8" ht="60" customHeight="1">
      <c r="A17" s="85">
        <v>11</v>
      </c>
      <c r="B17" s="92" t="s">
        <v>38</v>
      </c>
      <c r="C17" s="93">
        <v>62097034033.540001</v>
      </c>
      <c r="D17" s="86">
        <v>0</v>
      </c>
      <c r="E17" s="86">
        <v>0</v>
      </c>
      <c r="F17" s="86">
        <f t="shared" si="0"/>
        <v>62097034033.540001</v>
      </c>
      <c r="G17" s="88"/>
    </row>
    <row r="18" spans="1:8" ht="64.5" customHeight="1">
      <c r="A18" s="85">
        <v>12</v>
      </c>
      <c r="B18" s="92" t="s">
        <v>39</v>
      </c>
      <c r="C18" s="93">
        <v>18163078852.380001</v>
      </c>
      <c r="D18" s="86">
        <v>0</v>
      </c>
      <c r="E18" s="86">
        <v>0</v>
      </c>
      <c r="F18" s="86">
        <f t="shared" si="0"/>
        <v>18163078852.380001</v>
      </c>
      <c r="G18" s="88"/>
    </row>
    <row r="19" spans="1:8" ht="50.25" customHeight="1">
      <c r="A19" s="85">
        <v>13</v>
      </c>
      <c r="B19" s="92" t="s">
        <v>40</v>
      </c>
      <c r="C19" s="93">
        <v>0</v>
      </c>
      <c r="D19" s="86">
        <v>0</v>
      </c>
      <c r="E19" s="93">
        <v>6268857967.3100004</v>
      </c>
      <c r="F19" s="86">
        <f t="shared" si="0"/>
        <v>6268857967.3100004</v>
      </c>
      <c r="G19" s="88"/>
    </row>
    <row r="20" spans="1:8" ht="50.25" customHeight="1">
      <c r="A20" s="85">
        <v>14</v>
      </c>
      <c r="B20" s="92" t="s">
        <v>41</v>
      </c>
      <c r="C20" s="93">
        <v>0</v>
      </c>
      <c r="D20" s="93">
        <v>0</v>
      </c>
      <c r="E20" s="93">
        <v>1117075572.5699999</v>
      </c>
      <c r="F20" s="86">
        <f t="shared" si="0"/>
        <v>1117075572.5699999</v>
      </c>
      <c r="G20" s="88"/>
    </row>
    <row r="21" spans="1:8" ht="31.5" customHeight="1">
      <c r="A21" s="85"/>
      <c r="B21" s="94" t="s">
        <v>42</v>
      </c>
      <c r="C21" s="93">
        <f>SUM(C7:C20)</f>
        <v>638673365209.06934</v>
      </c>
      <c r="D21" s="93">
        <f t="shared" ref="D21:F21" si="1">SUM(D7:D20)</f>
        <v>15091626492.779999</v>
      </c>
      <c r="E21" s="93">
        <f t="shared" si="1"/>
        <v>218785754993.15002</v>
      </c>
      <c r="F21" s="93">
        <f t="shared" si="1"/>
        <v>872550746694.99915</v>
      </c>
      <c r="G21" s="95"/>
    </row>
    <row r="22" spans="1:8" ht="30" customHeight="1">
      <c r="B22" s="96"/>
      <c r="C22" s="95"/>
      <c r="D22" s="95"/>
      <c r="E22" s="95"/>
      <c r="F22" s="95"/>
      <c r="G22" s="95"/>
    </row>
    <row r="23" spans="1:8" ht="67.5" customHeight="1">
      <c r="A23" s="112" t="s">
        <v>43</v>
      </c>
      <c r="B23" s="113"/>
      <c r="C23" s="113"/>
      <c r="D23" s="113"/>
      <c r="E23" s="113"/>
      <c r="F23" s="113"/>
      <c r="G23" s="113"/>
      <c r="H23" s="114"/>
    </row>
    <row r="24" spans="1:8" ht="30.75" customHeight="1">
      <c r="A24" s="112" t="s">
        <v>44</v>
      </c>
      <c r="B24" s="113"/>
      <c r="C24" s="113"/>
      <c r="D24" s="113"/>
      <c r="E24" s="113"/>
      <c r="F24" s="113"/>
      <c r="G24" s="113"/>
      <c r="H24" s="114"/>
    </row>
    <row r="25" spans="1:8" ht="30" customHeight="1">
      <c r="A25" s="83">
        <v>0</v>
      </c>
      <c r="B25" s="83">
        <v>1</v>
      </c>
      <c r="C25" s="83">
        <v>2</v>
      </c>
      <c r="D25" s="83">
        <v>3</v>
      </c>
      <c r="E25" s="83" t="s">
        <v>45</v>
      </c>
      <c r="F25" s="83">
        <v>5</v>
      </c>
      <c r="G25" s="83">
        <v>6</v>
      </c>
      <c r="H25" s="83" t="s">
        <v>46</v>
      </c>
    </row>
    <row r="26" spans="1:8" ht="78.75" customHeight="1">
      <c r="A26" s="94" t="s">
        <v>21</v>
      </c>
      <c r="B26" s="94" t="s">
        <v>22</v>
      </c>
      <c r="C26" s="97" t="s">
        <v>47</v>
      </c>
      <c r="D26" s="94" t="s">
        <v>48</v>
      </c>
      <c r="E26" s="94" t="s">
        <v>49</v>
      </c>
      <c r="F26" s="81" t="s">
        <v>24</v>
      </c>
      <c r="G26" s="94" t="s">
        <v>25</v>
      </c>
      <c r="H26" s="94" t="s">
        <v>26</v>
      </c>
    </row>
    <row r="27" spans="1:8" ht="30" customHeight="1">
      <c r="A27" s="85"/>
      <c r="B27" s="85"/>
      <c r="C27" s="109" t="s">
        <v>27</v>
      </c>
      <c r="D27" s="109" t="s">
        <v>27</v>
      </c>
      <c r="E27" s="109" t="s">
        <v>27</v>
      </c>
      <c r="F27" s="109" t="s">
        <v>27</v>
      </c>
      <c r="G27" s="109" t="s">
        <v>27</v>
      </c>
      <c r="H27" s="109" t="s">
        <v>27</v>
      </c>
    </row>
    <row r="28" spans="1:8">
      <c r="A28" s="85">
        <v>1</v>
      </c>
      <c r="B28" s="85" t="s">
        <v>50</v>
      </c>
      <c r="C28" s="98">
        <v>224237680032.97</v>
      </c>
      <c r="D28" s="98">
        <v>87661546071.919998</v>
      </c>
      <c r="E28" s="98">
        <f>C28-D28</f>
        <v>136576133961.05</v>
      </c>
      <c r="F28" s="98">
        <v>2028314600.6298001</v>
      </c>
      <c r="G28" s="98">
        <v>28377030398.701599</v>
      </c>
      <c r="H28" s="98">
        <f>E28+F28+G28</f>
        <v>166981478960.38141</v>
      </c>
    </row>
    <row r="29" spans="1:8">
      <c r="A29" s="85">
        <v>2</v>
      </c>
      <c r="B29" s="85" t="s">
        <v>51</v>
      </c>
      <c r="C29" s="98">
        <v>4623457320.2673998</v>
      </c>
      <c r="D29" s="98">
        <v>0</v>
      </c>
      <c r="E29" s="98">
        <f t="shared" ref="E29:E32" si="2">C29-D29</f>
        <v>4623457320.2673998</v>
      </c>
      <c r="F29" s="98">
        <v>0</v>
      </c>
      <c r="G29" s="98">
        <v>0</v>
      </c>
      <c r="H29" s="98">
        <f t="shared" ref="H29:H32" si="3">E29+F29+G29</f>
        <v>4623457320.2673998</v>
      </c>
    </row>
    <row r="30" spans="1:8">
      <c r="A30" s="85">
        <v>3</v>
      </c>
      <c r="B30" s="85" t="s">
        <v>52</v>
      </c>
      <c r="C30" s="98">
        <v>2311728660.1336999</v>
      </c>
      <c r="D30" s="98">
        <v>0</v>
      </c>
      <c r="E30" s="98">
        <f t="shared" si="2"/>
        <v>2311728660.1336999</v>
      </c>
      <c r="F30" s="98">
        <v>0</v>
      </c>
      <c r="G30" s="98">
        <v>0</v>
      </c>
      <c r="H30" s="98">
        <f t="shared" si="3"/>
        <v>2311728660.1336999</v>
      </c>
    </row>
    <row r="31" spans="1:8" ht="42">
      <c r="A31" s="85">
        <v>4</v>
      </c>
      <c r="B31" s="92" t="s">
        <v>53</v>
      </c>
      <c r="C31" s="98">
        <v>7767408298.0493002</v>
      </c>
      <c r="D31" s="98">
        <v>0</v>
      </c>
      <c r="E31" s="98">
        <f t="shared" si="2"/>
        <v>7767408298.0493002</v>
      </c>
      <c r="F31" s="98">
        <v>0</v>
      </c>
      <c r="G31" s="98">
        <v>0</v>
      </c>
      <c r="H31" s="98">
        <f t="shared" si="3"/>
        <v>7767408298.0493002</v>
      </c>
    </row>
    <row r="32" spans="1:8">
      <c r="A32" s="85">
        <v>5</v>
      </c>
      <c r="B32" s="85" t="s">
        <v>54</v>
      </c>
      <c r="C32" s="98">
        <v>4623457320.2673998</v>
      </c>
      <c r="D32" s="98">
        <v>560509315</v>
      </c>
      <c r="E32" s="98">
        <f t="shared" si="2"/>
        <v>4062948005.2673998</v>
      </c>
      <c r="F32" s="98">
        <v>144879614.33070001</v>
      </c>
      <c r="G32" s="98">
        <v>2026930742.7644</v>
      </c>
      <c r="H32" s="98">
        <f t="shared" si="3"/>
        <v>6234758362.3624992</v>
      </c>
    </row>
    <row r="33" spans="1:8">
      <c r="A33" s="85"/>
      <c r="B33" s="99" t="s">
        <v>26</v>
      </c>
      <c r="C33" s="100">
        <f>SUM(C28:C32)</f>
        <v>243563731631.68777</v>
      </c>
      <c r="D33" s="100">
        <f>SUM(D28:D32)</f>
        <v>88222055386.919998</v>
      </c>
      <c r="E33" s="101">
        <f>SUM(E28:E32)</f>
        <v>155341676244.76779</v>
      </c>
      <c r="F33" s="100">
        <f t="shared" ref="F33:H33" si="4">SUM(F28:F32)</f>
        <v>2173194214.9605002</v>
      </c>
      <c r="G33" s="100">
        <f t="shared" si="4"/>
        <v>30403961141.466</v>
      </c>
      <c r="H33" s="100">
        <f t="shared" si="4"/>
        <v>187918831601.19427</v>
      </c>
    </row>
    <row r="34" spans="1:8" ht="26.25" customHeight="1">
      <c r="D34" s="91"/>
      <c r="E34" s="102"/>
      <c r="F34" s="102"/>
      <c r="H34" s="91"/>
    </row>
    <row r="35" spans="1:8">
      <c r="A35" s="115"/>
      <c r="B35" s="115"/>
      <c r="C35" s="115"/>
      <c r="D35" s="91"/>
      <c r="E35" s="91"/>
      <c r="H35" s="90"/>
    </row>
    <row r="36" spans="1:8" ht="12.75" hidden="1" customHeight="1">
      <c r="A36" s="116" t="s">
        <v>55</v>
      </c>
      <c r="B36" s="116"/>
      <c r="C36" s="116"/>
      <c r="D36" s="116"/>
      <c r="E36" s="116"/>
      <c r="F36" s="116"/>
    </row>
    <row r="37" spans="1:8">
      <c r="B37" s="103"/>
      <c r="C37" s="103"/>
      <c r="D37" s="103"/>
      <c r="E37" s="103"/>
    </row>
    <row r="38" spans="1:8" ht="42.75" customHeight="1">
      <c r="B38" s="103"/>
      <c r="C38" s="103"/>
      <c r="D38" s="103"/>
      <c r="E38" s="103"/>
    </row>
    <row r="39" spans="1:8">
      <c r="B39" s="104"/>
      <c r="C39" s="103"/>
      <c r="D39" s="103"/>
      <c r="E39" s="103"/>
    </row>
    <row r="40" spans="1:8" ht="22.8">
      <c r="B40" s="89"/>
      <c r="C40" s="111" t="s">
        <v>56</v>
      </c>
      <c r="D40" s="111"/>
      <c r="E40" s="111"/>
      <c r="F40" s="111"/>
    </row>
    <row r="41" spans="1:8" ht="22.8">
      <c r="B41" s="89"/>
      <c r="C41" s="111" t="s">
        <v>57</v>
      </c>
      <c r="D41" s="111"/>
      <c r="E41" s="111"/>
      <c r="F41" s="111"/>
    </row>
    <row r="42" spans="1:8" ht="35.25" customHeight="1">
      <c r="B42" s="89"/>
      <c r="C42" s="111" t="s">
        <v>58</v>
      </c>
      <c r="D42" s="111"/>
      <c r="E42" s="111"/>
      <c r="F42" s="111"/>
    </row>
    <row r="43" spans="1:8" ht="22.8">
      <c r="B43" s="89"/>
      <c r="C43" s="111" t="s">
        <v>59</v>
      </c>
      <c r="D43" s="111"/>
      <c r="E43" s="111"/>
      <c r="F43" s="111"/>
    </row>
  </sheetData>
  <mergeCells count="12">
    <mergeCell ref="A1:F1"/>
    <mergeCell ref="A2:F2"/>
    <mergeCell ref="A3:F3"/>
    <mergeCell ref="A4:F4"/>
    <mergeCell ref="A23:H23"/>
    <mergeCell ref="C42:F42"/>
    <mergeCell ref="C43:F43"/>
    <mergeCell ref="A24:H24"/>
    <mergeCell ref="A35:C35"/>
    <mergeCell ref="A36:F36"/>
    <mergeCell ref="C40:F40"/>
    <mergeCell ref="C41:F41"/>
  </mergeCells>
  <pageMargins left="0.74803149606299202" right="0.74803149606299202" top="0.39370078740157499" bottom="0.41" header="0.511811023622047" footer="0.511811023622047"/>
  <pageSetup scale="42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G54"/>
  <sheetViews>
    <sheetView zoomScale="80" zoomScaleNormal="80" workbookViewId="0">
      <pane xSplit="3" ySplit="9" topLeftCell="D10" activePane="bottomRight" state="frozen"/>
      <selection pane="topRight"/>
      <selection pane="bottomLeft"/>
      <selection pane="bottomRight" activeCell="A4" sqref="A4:S4"/>
    </sheetView>
  </sheetViews>
  <sheetFormatPr defaultColWidth="8.88671875" defaultRowHeight="13.2"/>
  <cols>
    <col min="1" max="1" width="5.5546875" style="32" customWidth="1"/>
    <col min="2" max="2" width="22.44140625" style="32" customWidth="1"/>
    <col min="3" max="3" width="7.44140625" style="32" customWidth="1"/>
    <col min="4" max="4" width="25.5546875" style="32" customWidth="1"/>
    <col min="5" max="5" width="23.6640625" style="32" customWidth="1"/>
    <col min="6" max="6" width="28.33203125" style="32" customWidth="1"/>
    <col min="7" max="7" width="21.33203125" style="32" customWidth="1"/>
    <col min="8" max="8" width="24.44140625" style="32" customWidth="1"/>
    <col min="9" max="9" width="22.6640625" style="32" customWidth="1"/>
    <col min="10" max="10" width="25.5546875" style="32" customWidth="1"/>
    <col min="11" max="11" width="19.5546875" style="32" customWidth="1"/>
    <col min="12" max="17" width="22" style="32" customWidth="1"/>
    <col min="18" max="18" width="24.33203125" style="32" customWidth="1"/>
    <col min="19" max="19" width="24.109375" style="32" customWidth="1"/>
    <col min="20" max="20" width="6.44140625" style="32" customWidth="1"/>
    <col min="21" max="21" width="8.88671875" style="32"/>
    <col min="22" max="22" width="16.33203125" style="32" customWidth="1"/>
    <col min="23" max="23" width="16.88671875" style="32" customWidth="1"/>
    <col min="24" max="24" width="21" style="32" customWidth="1"/>
    <col min="25" max="25" width="8.88671875" style="32"/>
    <col min="26" max="26" width="17.44140625" style="32" customWidth="1"/>
    <col min="27" max="27" width="12.33203125" style="32" customWidth="1"/>
    <col min="28" max="28" width="17.88671875" style="32" customWidth="1"/>
    <col min="29" max="30" width="8.88671875" style="32"/>
    <col min="31" max="31" width="17.88671875" style="32" customWidth="1"/>
    <col min="32" max="32" width="16.33203125" style="32" customWidth="1"/>
    <col min="33" max="33" width="17.88671875" style="32" customWidth="1"/>
    <col min="34" max="16384" width="8.88671875" style="32"/>
  </cols>
  <sheetData>
    <row r="1" spans="1:33" ht="22.8">
      <c r="A1" s="130" t="s">
        <v>60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33" ht="24.6">
      <c r="A2" s="131" t="s">
        <v>61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33" ht="18" customHeight="1">
      <c r="H3" s="10" t="s">
        <v>62</v>
      </c>
    </row>
    <row r="4" spans="1:33" ht="17.399999999999999">
      <c r="A4" s="132" t="s">
        <v>63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33" ht="20.399999999999999"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</row>
    <row r="6" spans="1:33" ht="15.6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 t="s">
        <v>64</v>
      </c>
      <c r="G6" s="13">
        <v>7</v>
      </c>
      <c r="H6" s="13">
        <v>8</v>
      </c>
      <c r="I6" s="13">
        <v>9</v>
      </c>
      <c r="J6" s="13" t="s">
        <v>65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 t="s">
        <v>66</v>
      </c>
      <c r="S6" s="13" t="s">
        <v>67</v>
      </c>
      <c r="T6" s="61"/>
    </row>
    <row r="7" spans="1:33" ht="12.75" customHeight="1">
      <c r="A7" s="124" t="s">
        <v>21</v>
      </c>
      <c r="B7" s="124" t="s">
        <v>22</v>
      </c>
      <c r="C7" s="124" t="s">
        <v>68</v>
      </c>
      <c r="D7" s="124" t="s">
        <v>69</v>
      </c>
      <c r="E7" s="124" t="s">
        <v>70</v>
      </c>
      <c r="F7" s="124" t="s">
        <v>71</v>
      </c>
      <c r="G7" s="134" t="s">
        <v>72</v>
      </c>
      <c r="H7" s="135"/>
      <c r="I7" s="136"/>
      <c r="J7" s="124" t="s">
        <v>49</v>
      </c>
      <c r="K7" s="124" t="s">
        <v>24</v>
      </c>
      <c r="L7" s="124" t="s">
        <v>73</v>
      </c>
      <c r="M7" s="124" t="s">
        <v>74</v>
      </c>
      <c r="N7" s="124" t="s">
        <v>75</v>
      </c>
      <c r="O7" s="124" t="s">
        <v>76</v>
      </c>
      <c r="P7" s="124" t="s">
        <v>77</v>
      </c>
      <c r="Q7" s="124" t="s">
        <v>78</v>
      </c>
      <c r="R7" s="124" t="s">
        <v>79</v>
      </c>
      <c r="S7" s="124" t="s">
        <v>80</v>
      </c>
      <c r="T7" s="126" t="s">
        <v>21</v>
      </c>
    </row>
    <row r="8" spans="1:33" ht="50.25" customHeight="1">
      <c r="A8" s="125"/>
      <c r="B8" s="125"/>
      <c r="C8" s="125"/>
      <c r="D8" s="125"/>
      <c r="E8" s="125"/>
      <c r="F8" s="125"/>
      <c r="G8" s="60" t="s">
        <v>81</v>
      </c>
      <c r="H8" s="60" t="s">
        <v>82</v>
      </c>
      <c r="I8" s="60" t="s">
        <v>83</v>
      </c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7"/>
    </row>
    <row r="9" spans="1:33" ht="30" customHeight="1">
      <c r="A9" s="61"/>
      <c r="B9" s="61"/>
      <c r="C9" s="61"/>
      <c r="D9" s="110" t="s">
        <v>27</v>
      </c>
      <c r="E9" s="110" t="s">
        <v>27</v>
      </c>
      <c r="F9" s="110" t="s">
        <v>27</v>
      </c>
      <c r="G9" s="110" t="s">
        <v>27</v>
      </c>
      <c r="H9" s="110" t="s">
        <v>27</v>
      </c>
      <c r="I9" s="110" t="s">
        <v>27</v>
      </c>
      <c r="J9" s="110" t="s">
        <v>27</v>
      </c>
      <c r="K9" s="110" t="s">
        <v>27</v>
      </c>
      <c r="L9" s="110" t="s">
        <v>27</v>
      </c>
      <c r="M9" s="110" t="s">
        <v>27</v>
      </c>
      <c r="N9" s="110" t="s">
        <v>27</v>
      </c>
      <c r="O9" s="110" t="s">
        <v>27</v>
      </c>
      <c r="P9" s="110" t="s">
        <v>27</v>
      </c>
      <c r="Q9" s="110" t="s">
        <v>27</v>
      </c>
      <c r="R9" s="110" t="s">
        <v>27</v>
      </c>
      <c r="S9" s="110" t="s">
        <v>27</v>
      </c>
      <c r="T9" s="61"/>
    </row>
    <row r="10" spans="1:33" ht="30" customHeight="1">
      <c r="A10" s="61">
        <v>1</v>
      </c>
      <c r="B10" s="62" t="s">
        <v>84</v>
      </c>
      <c r="C10" s="63">
        <v>17</v>
      </c>
      <c r="D10" s="64">
        <v>2968383122.9979901</v>
      </c>
      <c r="E10" s="64">
        <v>442542713.31</v>
      </c>
      <c r="F10" s="65">
        <f>D10+E10</f>
        <v>3410925836.3079901</v>
      </c>
      <c r="G10" s="64">
        <v>157383837.72</v>
      </c>
      <c r="H10" s="64">
        <v>0</v>
      </c>
      <c r="I10" s="64">
        <v>1099294296.04</v>
      </c>
      <c r="J10" s="64">
        <f>F10-G10-H10-I10</f>
        <v>2154247702.5479903</v>
      </c>
      <c r="K10" s="64">
        <v>180837904.85890001</v>
      </c>
      <c r="L10" s="64">
        <v>82201378.790713504</v>
      </c>
      <c r="M10" s="64">
        <f>L10/2</f>
        <v>41100689.395356752</v>
      </c>
      <c r="N10" s="64">
        <f>L10-M10</f>
        <v>41100689.395356752</v>
      </c>
      <c r="O10" s="64">
        <v>2051114027.8859999</v>
      </c>
      <c r="P10" s="73">
        <v>0</v>
      </c>
      <c r="Q10" s="64">
        <f>O10-P10</f>
        <v>2051114027.8859999</v>
      </c>
      <c r="R10" s="73">
        <f>F10+K10+L10+O10</f>
        <v>5725079147.8436031</v>
      </c>
      <c r="S10" s="77">
        <f>J10+K10+N10+Q10</f>
        <v>4427300324.6882467</v>
      </c>
      <c r="T10" s="61">
        <v>1</v>
      </c>
      <c r="AG10" s="59">
        <v>0</v>
      </c>
    </row>
    <row r="11" spans="1:33" ht="30" customHeight="1">
      <c r="A11" s="61">
        <v>2</v>
      </c>
      <c r="B11" s="62" t="s">
        <v>85</v>
      </c>
      <c r="C11" s="66">
        <v>21</v>
      </c>
      <c r="D11" s="64">
        <v>3157849180.7578502</v>
      </c>
      <c r="E11" s="64">
        <v>0</v>
      </c>
      <c r="F11" s="65">
        <f t="shared" ref="F11:F45" si="0">D11+E11</f>
        <v>3157849180.7578502</v>
      </c>
      <c r="G11" s="64">
        <v>285080208.19999999</v>
      </c>
      <c r="H11" s="64">
        <v>0</v>
      </c>
      <c r="I11" s="64">
        <v>731436071.60000002</v>
      </c>
      <c r="J11" s="64">
        <f t="shared" ref="J11:J45" si="1">F11-G11-H11-I11</f>
        <v>2141332900.9578505</v>
      </c>
      <c r="K11" s="64">
        <v>168307328.1936</v>
      </c>
      <c r="L11" s="64">
        <v>87448131.159448206</v>
      </c>
      <c r="M11" s="64">
        <v>0</v>
      </c>
      <c r="N11" s="64">
        <f t="shared" ref="N11:N45" si="2">L11-M11</f>
        <v>87448131.159448206</v>
      </c>
      <c r="O11" s="64">
        <v>2222682362.1125998</v>
      </c>
      <c r="P11" s="73">
        <v>0</v>
      </c>
      <c r="Q11" s="64">
        <f t="shared" ref="Q11:Q45" si="3">O11-P11</f>
        <v>2222682362.1125998</v>
      </c>
      <c r="R11" s="73">
        <f t="shared" ref="R11:R45" si="4">F11+K11+L11+O11</f>
        <v>5636287002.2234983</v>
      </c>
      <c r="S11" s="77">
        <f t="shared" ref="S11:S45" si="5">J11+K11+N11+Q11</f>
        <v>4619770722.4234982</v>
      </c>
      <c r="T11" s="61">
        <v>2</v>
      </c>
      <c r="AG11" s="59">
        <v>0</v>
      </c>
    </row>
    <row r="12" spans="1:33" ht="30" customHeight="1">
      <c r="A12" s="61">
        <v>3</v>
      </c>
      <c r="B12" s="62" t="s">
        <v>86</v>
      </c>
      <c r="C12" s="66">
        <v>31</v>
      </c>
      <c r="D12" s="64">
        <v>3187194825.0225401</v>
      </c>
      <c r="E12" s="64">
        <v>21325652984.003799</v>
      </c>
      <c r="F12" s="65">
        <f t="shared" si="0"/>
        <v>24512847809.02634</v>
      </c>
      <c r="G12" s="64">
        <v>136710182.97</v>
      </c>
      <c r="H12" s="64">
        <v>0</v>
      </c>
      <c r="I12" s="64">
        <v>2622730313.7399998</v>
      </c>
      <c r="J12" s="64">
        <f t="shared" si="1"/>
        <v>21753407312.316338</v>
      </c>
      <c r="K12" s="64">
        <v>182444529.43889999</v>
      </c>
      <c r="L12" s="64">
        <v>88260779.769855097</v>
      </c>
      <c r="M12" s="64">
        <f>L12/2</f>
        <v>44130389.884927548</v>
      </c>
      <c r="N12" s="64">
        <f t="shared" si="2"/>
        <v>44130389.884927548</v>
      </c>
      <c r="O12" s="64">
        <v>2420595736.7473001</v>
      </c>
      <c r="P12" s="73">
        <v>0</v>
      </c>
      <c r="Q12" s="64">
        <f t="shared" si="3"/>
        <v>2420595736.7473001</v>
      </c>
      <c r="R12" s="73">
        <f t="shared" si="4"/>
        <v>27204148854.982395</v>
      </c>
      <c r="S12" s="77">
        <f t="shared" si="5"/>
        <v>24400577968.387463</v>
      </c>
      <c r="T12" s="61">
        <v>3</v>
      </c>
      <c r="AG12" s="59">
        <v>0</v>
      </c>
    </row>
    <row r="13" spans="1:33" ht="30" customHeight="1">
      <c r="A13" s="61">
        <v>4</v>
      </c>
      <c r="B13" s="62" t="s">
        <v>87</v>
      </c>
      <c r="C13" s="66">
        <v>21</v>
      </c>
      <c r="D13" s="64">
        <v>3151933322.0879998</v>
      </c>
      <c r="E13" s="64">
        <v>1060340894.5842</v>
      </c>
      <c r="F13" s="65">
        <f t="shared" si="0"/>
        <v>4212274216.6721997</v>
      </c>
      <c r="G13" s="64">
        <v>132818158.09</v>
      </c>
      <c r="H13" s="64">
        <v>0</v>
      </c>
      <c r="I13" s="64">
        <v>739607670.76999998</v>
      </c>
      <c r="J13" s="64">
        <f t="shared" si="1"/>
        <v>3339848387.8121996</v>
      </c>
      <c r="K13" s="64">
        <v>234001216.74649999</v>
      </c>
      <c r="L13" s="64">
        <v>87284307.380898505</v>
      </c>
      <c r="M13" s="64">
        <v>0</v>
      </c>
      <c r="N13" s="64">
        <f t="shared" si="2"/>
        <v>87284307.380898505</v>
      </c>
      <c r="O13" s="64">
        <v>2605176262.4078999</v>
      </c>
      <c r="P13" s="73">
        <v>0</v>
      </c>
      <c r="Q13" s="64">
        <f t="shared" si="3"/>
        <v>2605176262.4078999</v>
      </c>
      <c r="R13" s="73">
        <f t="shared" si="4"/>
        <v>7138736003.2074976</v>
      </c>
      <c r="S13" s="77">
        <f t="shared" si="5"/>
        <v>6266310174.3474979</v>
      </c>
      <c r="T13" s="61">
        <v>4</v>
      </c>
      <c r="AG13" s="59">
        <v>0</v>
      </c>
    </row>
    <row r="14" spans="1:33" ht="30" customHeight="1">
      <c r="A14" s="61">
        <v>5</v>
      </c>
      <c r="B14" s="62" t="s">
        <v>88</v>
      </c>
      <c r="C14" s="66">
        <v>20</v>
      </c>
      <c r="D14" s="64">
        <v>3791881388.6257401</v>
      </c>
      <c r="E14" s="64">
        <v>0</v>
      </c>
      <c r="F14" s="65">
        <f t="shared" si="0"/>
        <v>3791881388.6257401</v>
      </c>
      <c r="G14" s="64">
        <v>480251603.99000001</v>
      </c>
      <c r="H14" s="64">
        <v>201255000</v>
      </c>
      <c r="I14" s="64">
        <v>1550011554.0799999</v>
      </c>
      <c r="J14" s="64">
        <f t="shared" si="1"/>
        <v>1560363230.5557404</v>
      </c>
      <c r="K14" s="64">
        <v>188240247.10249999</v>
      </c>
      <c r="L14" s="64">
        <v>105005946.146559</v>
      </c>
      <c r="M14" s="64">
        <v>0</v>
      </c>
      <c r="N14" s="64">
        <f t="shared" si="2"/>
        <v>105005946.146559</v>
      </c>
      <c r="O14" s="64">
        <v>2491076371.8892999</v>
      </c>
      <c r="P14" s="73">
        <v>0</v>
      </c>
      <c r="Q14" s="64">
        <f t="shared" si="3"/>
        <v>2491076371.8892999</v>
      </c>
      <c r="R14" s="73">
        <f t="shared" si="4"/>
        <v>6576203953.7640991</v>
      </c>
      <c r="S14" s="77">
        <f t="shared" si="5"/>
        <v>4344685795.6940994</v>
      </c>
      <c r="T14" s="61">
        <v>5</v>
      </c>
      <c r="AG14" s="59">
        <v>0</v>
      </c>
    </row>
    <row r="15" spans="1:33" ht="30" customHeight="1">
      <c r="A15" s="61">
        <v>6</v>
      </c>
      <c r="B15" s="62" t="s">
        <v>89</v>
      </c>
      <c r="C15" s="66">
        <v>8</v>
      </c>
      <c r="D15" s="64">
        <v>2804914452.6206298</v>
      </c>
      <c r="E15" s="64">
        <v>15954577085.2934</v>
      </c>
      <c r="F15" s="65">
        <f t="shared" si="0"/>
        <v>18759491537.914028</v>
      </c>
      <c r="G15" s="64">
        <v>78182606.849999994</v>
      </c>
      <c r="H15" s="64">
        <v>0</v>
      </c>
      <c r="I15" s="64">
        <v>2245486330.7399998</v>
      </c>
      <c r="J15" s="64">
        <f t="shared" si="1"/>
        <v>16435822600.32403</v>
      </c>
      <c r="K15" s="64">
        <v>138368442.5038</v>
      </c>
      <c r="L15" s="64">
        <v>77674554.072571307</v>
      </c>
      <c r="M15" s="64">
        <f t="shared" ref="M15:M21" si="6">L15/2</f>
        <v>38837277.036285654</v>
      </c>
      <c r="N15" s="64">
        <f t="shared" si="2"/>
        <v>38837277.036285654</v>
      </c>
      <c r="O15" s="64">
        <v>2420444814.8263998</v>
      </c>
      <c r="P15" s="73">
        <v>0</v>
      </c>
      <c r="Q15" s="64">
        <f t="shared" si="3"/>
        <v>2420444814.8263998</v>
      </c>
      <c r="R15" s="73">
        <f t="shared" si="4"/>
        <v>21395979349.316799</v>
      </c>
      <c r="S15" s="77">
        <f t="shared" si="5"/>
        <v>19033473134.690514</v>
      </c>
      <c r="T15" s="61">
        <v>6</v>
      </c>
      <c r="AG15" s="59">
        <v>0</v>
      </c>
    </row>
    <row r="16" spans="1:33" ht="30" customHeight="1">
      <c r="A16" s="61">
        <v>7</v>
      </c>
      <c r="B16" s="62" t="s">
        <v>90</v>
      </c>
      <c r="C16" s="66">
        <v>23</v>
      </c>
      <c r="D16" s="64">
        <v>3555133924.3404999</v>
      </c>
      <c r="E16" s="64">
        <v>0</v>
      </c>
      <c r="F16" s="65">
        <f t="shared" si="0"/>
        <v>3555133924.3404999</v>
      </c>
      <c r="G16" s="64">
        <v>63066751.439999998</v>
      </c>
      <c r="H16" s="64">
        <v>0</v>
      </c>
      <c r="I16" s="64">
        <v>704811056.84000003</v>
      </c>
      <c r="J16" s="64">
        <f t="shared" si="1"/>
        <v>2787256116.0604997</v>
      </c>
      <c r="K16" s="64">
        <v>184071711.7811</v>
      </c>
      <c r="L16" s="64">
        <v>98449862.520198494</v>
      </c>
      <c r="M16" s="64">
        <f t="shared" si="6"/>
        <v>49224931.260099247</v>
      </c>
      <c r="N16" s="64">
        <f t="shared" si="2"/>
        <v>49224931.260099247</v>
      </c>
      <c r="O16" s="64">
        <v>2477064537.3568001</v>
      </c>
      <c r="P16" s="73">
        <v>0</v>
      </c>
      <c r="Q16" s="64">
        <f t="shared" si="3"/>
        <v>2477064537.3568001</v>
      </c>
      <c r="R16" s="73">
        <f t="shared" si="4"/>
        <v>6314720035.9985981</v>
      </c>
      <c r="S16" s="77">
        <f t="shared" si="5"/>
        <v>5497617296.458499</v>
      </c>
      <c r="T16" s="61">
        <v>7</v>
      </c>
      <c r="AG16" s="59">
        <v>0</v>
      </c>
    </row>
    <row r="17" spans="1:33" ht="30" customHeight="1">
      <c r="A17" s="61">
        <v>8</v>
      </c>
      <c r="B17" s="62" t="s">
        <v>91</v>
      </c>
      <c r="C17" s="66">
        <v>27</v>
      </c>
      <c r="D17" s="64">
        <v>3938578887.6507502</v>
      </c>
      <c r="E17" s="64">
        <v>0</v>
      </c>
      <c r="F17" s="65">
        <f t="shared" si="0"/>
        <v>3938578887.6507502</v>
      </c>
      <c r="G17" s="64">
        <v>48678953.740000002</v>
      </c>
      <c r="H17" s="64">
        <v>0</v>
      </c>
      <c r="I17" s="64">
        <v>1090029522.3299999</v>
      </c>
      <c r="J17" s="64">
        <f t="shared" si="1"/>
        <v>2799870411.5807505</v>
      </c>
      <c r="K17" s="64">
        <v>185925882.08930001</v>
      </c>
      <c r="L17" s="64">
        <v>109068338.427251</v>
      </c>
      <c r="M17" s="64">
        <v>0</v>
      </c>
      <c r="N17" s="64">
        <f t="shared" si="2"/>
        <v>109068338.427251</v>
      </c>
      <c r="O17" s="64">
        <v>2453186059.3076</v>
      </c>
      <c r="P17" s="73">
        <v>0</v>
      </c>
      <c r="Q17" s="64">
        <f t="shared" si="3"/>
        <v>2453186059.3076</v>
      </c>
      <c r="R17" s="73">
        <f t="shared" si="4"/>
        <v>6686759167.4749012</v>
      </c>
      <c r="S17" s="77">
        <f t="shared" si="5"/>
        <v>5548050691.4049015</v>
      </c>
      <c r="T17" s="61">
        <v>8</v>
      </c>
      <c r="AG17" s="59">
        <v>0</v>
      </c>
    </row>
    <row r="18" spans="1:33" ht="30" customHeight="1">
      <c r="A18" s="61">
        <v>9</v>
      </c>
      <c r="B18" s="62" t="s">
        <v>92</v>
      </c>
      <c r="C18" s="66">
        <v>18</v>
      </c>
      <c r="D18" s="64">
        <v>3187738373.58569</v>
      </c>
      <c r="E18" s="64">
        <v>0</v>
      </c>
      <c r="F18" s="65">
        <f t="shared" si="0"/>
        <v>3187738373.58569</v>
      </c>
      <c r="G18" s="64">
        <v>442239024.13</v>
      </c>
      <c r="H18" s="64">
        <v>541305066.39999998</v>
      </c>
      <c r="I18" s="64">
        <v>1109283506.05</v>
      </c>
      <c r="J18" s="64">
        <f t="shared" si="1"/>
        <v>1094910777.0056899</v>
      </c>
      <c r="K18" s="64">
        <v>162908041.1327</v>
      </c>
      <c r="L18" s="64">
        <v>88275831.883911401</v>
      </c>
      <c r="M18" s="64">
        <f t="shared" si="6"/>
        <v>44137915.941955701</v>
      </c>
      <c r="N18" s="64">
        <f t="shared" si="2"/>
        <v>44137915.941955701</v>
      </c>
      <c r="O18" s="64">
        <v>2065016331.2867999</v>
      </c>
      <c r="P18" s="73">
        <v>0</v>
      </c>
      <c r="Q18" s="64">
        <f t="shared" si="3"/>
        <v>2065016331.2867999</v>
      </c>
      <c r="R18" s="73">
        <f t="shared" si="4"/>
        <v>5503938577.889101</v>
      </c>
      <c r="S18" s="77">
        <f t="shared" si="5"/>
        <v>3366973065.3671455</v>
      </c>
      <c r="T18" s="61">
        <v>9</v>
      </c>
      <c r="AG18" s="59">
        <v>0</v>
      </c>
    </row>
    <row r="19" spans="1:33" ht="30" customHeight="1">
      <c r="A19" s="61">
        <v>10</v>
      </c>
      <c r="B19" s="62" t="s">
        <v>93</v>
      </c>
      <c r="C19" s="66">
        <v>25</v>
      </c>
      <c r="D19" s="64">
        <v>3218726280.8536801</v>
      </c>
      <c r="E19" s="64">
        <v>35793857166.331802</v>
      </c>
      <c r="F19" s="65">
        <f t="shared" si="0"/>
        <v>39012583447.185486</v>
      </c>
      <c r="G19" s="64">
        <v>52812881</v>
      </c>
      <c r="H19" s="64">
        <v>1657002693.4400001</v>
      </c>
      <c r="I19" s="64">
        <v>1591644714.96</v>
      </c>
      <c r="J19" s="64">
        <f t="shared" si="1"/>
        <v>35711123157.785484</v>
      </c>
      <c r="K19" s="64">
        <v>237930499.46349999</v>
      </c>
      <c r="L19" s="64">
        <v>89133958.546717405</v>
      </c>
      <c r="M19" s="64">
        <f t="shared" si="6"/>
        <v>44566979.273358703</v>
      </c>
      <c r="N19" s="64">
        <f t="shared" si="2"/>
        <v>44566979.273358703</v>
      </c>
      <c r="O19" s="64">
        <v>2988450283.2809</v>
      </c>
      <c r="P19" s="73">
        <v>0</v>
      </c>
      <c r="Q19" s="64">
        <f t="shared" si="3"/>
        <v>2988450283.2809</v>
      </c>
      <c r="R19" s="73">
        <f t="shared" si="4"/>
        <v>42328098188.476601</v>
      </c>
      <c r="S19" s="77">
        <f t="shared" si="5"/>
        <v>38982070919.803246</v>
      </c>
      <c r="T19" s="61">
        <v>10</v>
      </c>
      <c r="AG19" s="59">
        <v>0</v>
      </c>
    </row>
    <row r="20" spans="1:33" ht="30" customHeight="1">
      <c r="A20" s="61">
        <v>11</v>
      </c>
      <c r="B20" s="62" t="s">
        <v>94</v>
      </c>
      <c r="C20" s="66">
        <v>13</v>
      </c>
      <c r="D20" s="64">
        <v>2836057641.9586601</v>
      </c>
      <c r="E20" s="64">
        <v>0</v>
      </c>
      <c r="F20" s="65">
        <f t="shared" si="0"/>
        <v>2836057641.9586601</v>
      </c>
      <c r="G20" s="64">
        <v>126318629.05</v>
      </c>
      <c r="H20" s="64">
        <v>0</v>
      </c>
      <c r="I20" s="64">
        <v>972391089.0381</v>
      </c>
      <c r="J20" s="64">
        <f t="shared" si="1"/>
        <v>1737347923.8705599</v>
      </c>
      <c r="K20" s="64">
        <v>146189076.8175</v>
      </c>
      <c r="L20" s="64">
        <v>78536980.854239807</v>
      </c>
      <c r="M20" s="64">
        <v>0</v>
      </c>
      <c r="N20" s="64">
        <f t="shared" si="2"/>
        <v>78536980.854239807</v>
      </c>
      <c r="O20" s="64">
        <v>2034328737.5743001</v>
      </c>
      <c r="P20" s="73">
        <v>0</v>
      </c>
      <c r="Q20" s="64">
        <f t="shared" si="3"/>
        <v>2034328737.5743001</v>
      </c>
      <c r="R20" s="73">
        <f t="shared" si="4"/>
        <v>5095112437.2047005</v>
      </c>
      <c r="S20" s="77">
        <f t="shared" si="5"/>
        <v>3996402719.1165996</v>
      </c>
      <c r="T20" s="61">
        <v>11</v>
      </c>
      <c r="AG20" s="59">
        <v>0</v>
      </c>
    </row>
    <row r="21" spans="1:33" ht="30" customHeight="1">
      <c r="A21" s="61">
        <v>12</v>
      </c>
      <c r="B21" s="62" t="s">
        <v>95</v>
      </c>
      <c r="C21" s="66">
        <v>18</v>
      </c>
      <c r="D21" s="64">
        <v>2964134769.1332898</v>
      </c>
      <c r="E21" s="64">
        <v>2991207106.4748998</v>
      </c>
      <c r="F21" s="65">
        <f t="shared" si="0"/>
        <v>5955341875.6081896</v>
      </c>
      <c r="G21" s="64">
        <v>374548841.32999998</v>
      </c>
      <c r="H21" s="64">
        <v>322916666.67000002</v>
      </c>
      <c r="I21" s="64">
        <v>928455618.66999996</v>
      </c>
      <c r="J21" s="64">
        <f t="shared" si="1"/>
        <v>4329420748.9381895</v>
      </c>
      <c r="K21" s="64">
        <v>213662786.5853</v>
      </c>
      <c r="L21" s="64">
        <v>82083732.068306595</v>
      </c>
      <c r="M21" s="64">
        <f t="shared" si="6"/>
        <v>41041866.034153298</v>
      </c>
      <c r="N21" s="64">
        <f t="shared" si="2"/>
        <v>41041866.034153298</v>
      </c>
      <c r="O21" s="64">
        <v>2414954321.4679999</v>
      </c>
      <c r="P21" s="73">
        <v>0</v>
      </c>
      <c r="Q21" s="64">
        <f t="shared" si="3"/>
        <v>2414954321.4679999</v>
      </c>
      <c r="R21" s="73">
        <f t="shared" si="4"/>
        <v>8666042715.7297974</v>
      </c>
      <c r="S21" s="77">
        <f t="shared" si="5"/>
        <v>6999079723.0256424</v>
      </c>
      <c r="T21" s="61">
        <v>12</v>
      </c>
      <c r="AG21" s="59">
        <v>0</v>
      </c>
    </row>
    <row r="22" spans="1:33" ht="30" customHeight="1">
      <c r="A22" s="61">
        <v>13</v>
      </c>
      <c r="B22" s="62" t="s">
        <v>96</v>
      </c>
      <c r="C22" s="66">
        <v>16</v>
      </c>
      <c r="D22" s="64">
        <v>2834457271.15906</v>
      </c>
      <c r="E22" s="64">
        <v>0</v>
      </c>
      <c r="F22" s="65">
        <f t="shared" si="0"/>
        <v>2834457271.15906</v>
      </c>
      <c r="G22" s="64">
        <v>174084423.31999999</v>
      </c>
      <c r="H22" s="64">
        <v>345000000</v>
      </c>
      <c r="I22" s="64">
        <v>906515897.08000004</v>
      </c>
      <c r="J22" s="64">
        <f t="shared" si="1"/>
        <v>1408856950.7590599</v>
      </c>
      <c r="K22" s="64">
        <v>151563927.9781</v>
      </c>
      <c r="L22" s="64">
        <v>78492662.893635601</v>
      </c>
      <c r="M22" s="64">
        <v>0</v>
      </c>
      <c r="N22" s="64">
        <f t="shared" si="2"/>
        <v>78492662.893635601</v>
      </c>
      <c r="O22" s="64">
        <v>2055129228.2857001</v>
      </c>
      <c r="P22" s="73">
        <v>0</v>
      </c>
      <c r="Q22" s="64">
        <f t="shared" si="3"/>
        <v>2055129228.2857001</v>
      </c>
      <c r="R22" s="73">
        <f t="shared" si="4"/>
        <v>5119643090.3164959</v>
      </c>
      <c r="S22" s="77">
        <f t="shared" si="5"/>
        <v>3694042769.9164953</v>
      </c>
      <c r="T22" s="61">
        <v>13</v>
      </c>
      <c r="AG22" s="59">
        <v>0</v>
      </c>
    </row>
    <row r="23" spans="1:33" ht="30" customHeight="1">
      <c r="A23" s="61">
        <v>14</v>
      </c>
      <c r="B23" s="62" t="s">
        <v>97</v>
      </c>
      <c r="C23" s="66">
        <v>17</v>
      </c>
      <c r="D23" s="64">
        <v>3188013496.9300799</v>
      </c>
      <c r="E23" s="64">
        <v>0</v>
      </c>
      <c r="F23" s="65">
        <f t="shared" si="0"/>
        <v>3188013496.9300799</v>
      </c>
      <c r="G23" s="64">
        <v>236579312.91999999</v>
      </c>
      <c r="H23" s="64">
        <v>0</v>
      </c>
      <c r="I23" s="64">
        <v>462087398.74000001</v>
      </c>
      <c r="J23" s="64">
        <f t="shared" si="1"/>
        <v>2489346785.2700796</v>
      </c>
      <c r="K23" s="64">
        <v>186908250.2166</v>
      </c>
      <c r="L23" s="64">
        <v>88283450.684217706</v>
      </c>
      <c r="M23" s="64">
        <v>0</v>
      </c>
      <c r="N23" s="64">
        <f t="shared" si="2"/>
        <v>88283450.684217706</v>
      </c>
      <c r="O23" s="64">
        <v>2235014147.0542002</v>
      </c>
      <c r="P23" s="73">
        <v>0</v>
      </c>
      <c r="Q23" s="64">
        <f t="shared" si="3"/>
        <v>2235014147.0542002</v>
      </c>
      <c r="R23" s="73">
        <f t="shared" si="4"/>
        <v>5698219344.8850975</v>
      </c>
      <c r="S23" s="77">
        <f t="shared" si="5"/>
        <v>4999552633.2250977</v>
      </c>
      <c r="T23" s="61">
        <v>14</v>
      </c>
      <c r="AG23" s="59">
        <v>0</v>
      </c>
    </row>
    <row r="24" spans="1:33" ht="30" customHeight="1">
      <c r="A24" s="61">
        <v>15</v>
      </c>
      <c r="B24" s="62" t="s">
        <v>98</v>
      </c>
      <c r="C24" s="66">
        <v>11</v>
      </c>
      <c r="D24" s="64">
        <v>2985924766.2572198</v>
      </c>
      <c r="E24" s="64">
        <v>0</v>
      </c>
      <c r="F24" s="65">
        <f t="shared" si="0"/>
        <v>2985924766.2572198</v>
      </c>
      <c r="G24" s="64">
        <v>132891793.39</v>
      </c>
      <c r="H24" s="64">
        <v>898859918.29999995</v>
      </c>
      <c r="I24" s="64">
        <v>613353034.28999996</v>
      </c>
      <c r="J24" s="64">
        <f t="shared" si="1"/>
        <v>1340820020.27722</v>
      </c>
      <c r="K24" s="64">
        <v>147695478.7579</v>
      </c>
      <c r="L24" s="64">
        <v>82687147.373276904</v>
      </c>
      <c r="M24" s="64">
        <v>0</v>
      </c>
      <c r="N24" s="64">
        <f t="shared" si="2"/>
        <v>82687147.373276904</v>
      </c>
      <c r="O24" s="64">
        <v>1972065335.0035999</v>
      </c>
      <c r="P24" s="73">
        <v>0</v>
      </c>
      <c r="Q24" s="64">
        <f t="shared" si="3"/>
        <v>1972065335.0035999</v>
      </c>
      <c r="R24" s="73">
        <f t="shared" si="4"/>
        <v>5188372727.3919964</v>
      </c>
      <c r="S24" s="77">
        <f t="shared" si="5"/>
        <v>3543267981.4119968</v>
      </c>
      <c r="T24" s="61">
        <v>15</v>
      </c>
      <c r="AG24" s="59">
        <v>0</v>
      </c>
    </row>
    <row r="25" spans="1:33" ht="30" customHeight="1">
      <c r="A25" s="61">
        <v>16</v>
      </c>
      <c r="B25" s="62" t="s">
        <v>99</v>
      </c>
      <c r="C25" s="66">
        <v>27</v>
      </c>
      <c r="D25" s="64">
        <v>3295936587.7386098</v>
      </c>
      <c r="E25" s="64">
        <v>1124745648.414</v>
      </c>
      <c r="F25" s="65">
        <f t="shared" si="0"/>
        <v>4420682236.1526098</v>
      </c>
      <c r="G25" s="64">
        <v>122916438.27</v>
      </c>
      <c r="H25" s="64">
        <v>0</v>
      </c>
      <c r="I25" s="64">
        <v>2306971318.5599999</v>
      </c>
      <c r="J25" s="64">
        <f t="shared" si="1"/>
        <v>1990794479.3226094</v>
      </c>
      <c r="K25" s="64">
        <v>194258756.52110001</v>
      </c>
      <c r="L25" s="64">
        <v>91272090.121992201</v>
      </c>
      <c r="M25" s="64">
        <f t="shared" ref="M25" si="7">L25/2</f>
        <v>45636045.0609961</v>
      </c>
      <c r="N25" s="64">
        <f t="shared" si="2"/>
        <v>45636045.0609961</v>
      </c>
      <c r="O25" s="64">
        <v>2293492668.8516002</v>
      </c>
      <c r="P25" s="73">
        <v>0</v>
      </c>
      <c r="Q25" s="64">
        <f t="shared" si="3"/>
        <v>2293492668.8516002</v>
      </c>
      <c r="R25" s="73">
        <f t="shared" si="4"/>
        <v>6999705751.6473026</v>
      </c>
      <c r="S25" s="77">
        <f t="shared" si="5"/>
        <v>4524181949.7563057</v>
      </c>
      <c r="T25" s="61">
        <v>16</v>
      </c>
      <c r="AG25" s="59">
        <v>0</v>
      </c>
    </row>
    <row r="26" spans="1:33" ht="30" customHeight="1">
      <c r="A26" s="61">
        <v>17</v>
      </c>
      <c r="B26" s="62" t="s">
        <v>100</v>
      </c>
      <c r="C26" s="66">
        <v>27</v>
      </c>
      <c r="D26" s="64">
        <v>3545085545.0645199</v>
      </c>
      <c r="E26" s="64">
        <v>0</v>
      </c>
      <c r="F26" s="65">
        <f t="shared" si="0"/>
        <v>3545085545.0645199</v>
      </c>
      <c r="G26" s="64">
        <v>66966469.700000003</v>
      </c>
      <c r="H26" s="64">
        <v>0</v>
      </c>
      <c r="I26" s="64">
        <v>318131729.70999998</v>
      </c>
      <c r="J26" s="64">
        <f t="shared" si="1"/>
        <v>3159987345.65452</v>
      </c>
      <c r="K26" s="64">
        <v>177665116.2931</v>
      </c>
      <c r="L26" s="64">
        <v>98171599.709479004</v>
      </c>
      <c r="M26" s="64">
        <v>0</v>
      </c>
      <c r="N26" s="64">
        <f t="shared" si="2"/>
        <v>98171599.709479004</v>
      </c>
      <c r="O26" s="64">
        <v>2550811961.9983001</v>
      </c>
      <c r="P26" s="73">
        <v>0</v>
      </c>
      <c r="Q26" s="64">
        <f t="shared" si="3"/>
        <v>2550811961.9983001</v>
      </c>
      <c r="R26" s="73">
        <f t="shared" si="4"/>
        <v>6371734223.0653992</v>
      </c>
      <c r="S26" s="77">
        <f t="shared" si="5"/>
        <v>5986636023.6553993</v>
      </c>
      <c r="T26" s="61">
        <v>17</v>
      </c>
      <c r="AG26" s="59">
        <v>0</v>
      </c>
    </row>
    <row r="27" spans="1:33" ht="30" customHeight="1">
      <c r="A27" s="61">
        <v>18</v>
      </c>
      <c r="B27" s="62" t="s">
        <v>101</v>
      </c>
      <c r="C27" s="66">
        <v>23</v>
      </c>
      <c r="D27" s="64">
        <v>4153480046.5078402</v>
      </c>
      <c r="E27" s="64">
        <v>0</v>
      </c>
      <c r="F27" s="65">
        <f t="shared" si="0"/>
        <v>4153480046.5078402</v>
      </c>
      <c r="G27" s="64">
        <v>1489562335.5</v>
      </c>
      <c r="H27" s="64">
        <v>0</v>
      </c>
      <c r="I27" s="64">
        <v>1241983981.3499999</v>
      </c>
      <c r="J27" s="64">
        <f t="shared" si="1"/>
        <v>1421933729.6578403</v>
      </c>
      <c r="K27" s="64">
        <v>241602665.4786</v>
      </c>
      <c r="L27" s="64">
        <v>115019447.441756</v>
      </c>
      <c r="M27" s="64">
        <v>0</v>
      </c>
      <c r="N27" s="64">
        <f t="shared" si="2"/>
        <v>115019447.441756</v>
      </c>
      <c r="O27" s="64">
        <v>3060736737.6297998</v>
      </c>
      <c r="P27" s="73">
        <v>0</v>
      </c>
      <c r="Q27" s="64">
        <f t="shared" si="3"/>
        <v>3060736737.6297998</v>
      </c>
      <c r="R27" s="73">
        <f t="shared" si="4"/>
        <v>7570838897.0579958</v>
      </c>
      <c r="S27" s="77">
        <f t="shared" si="5"/>
        <v>4839292580.2079964</v>
      </c>
      <c r="T27" s="61">
        <v>18</v>
      </c>
      <c r="AG27" s="59">
        <v>0</v>
      </c>
    </row>
    <row r="28" spans="1:33" ht="30" customHeight="1">
      <c r="A28" s="61">
        <v>19</v>
      </c>
      <c r="B28" s="62" t="s">
        <v>102</v>
      </c>
      <c r="C28" s="66">
        <v>44</v>
      </c>
      <c r="D28" s="64">
        <v>5028250002.7244101</v>
      </c>
      <c r="E28" s="64">
        <v>0</v>
      </c>
      <c r="F28" s="65">
        <f t="shared" si="0"/>
        <v>5028250002.7244101</v>
      </c>
      <c r="G28" s="64">
        <v>202477930.22</v>
      </c>
      <c r="H28" s="64">
        <v>292615190</v>
      </c>
      <c r="I28" s="64">
        <v>1724624052.9300001</v>
      </c>
      <c r="J28" s="64">
        <f t="shared" si="1"/>
        <v>2808532829.5744095</v>
      </c>
      <c r="K28" s="64">
        <v>313474701.18330002</v>
      </c>
      <c r="L28" s="64">
        <v>139243846.22929099</v>
      </c>
      <c r="M28" s="64">
        <v>0</v>
      </c>
      <c r="N28" s="64">
        <f t="shared" si="2"/>
        <v>139243846.22929099</v>
      </c>
      <c r="O28" s="64">
        <v>3931666540.4933</v>
      </c>
      <c r="P28" s="73">
        <v>0</v>
      </c>
      <c r="Q28" s="64">
        <f t="shared" si="3"/>
        <v>3931666540.4933</v>
      </c>
      <c r="R28" s="73">
        <f t="shared" si="4"/>
        <v>9412635090.6303005</v>
      </c>
      <c r="S28" s="77">
        <f t="shared" si="5"/>
        <v>7192917917.4803009</v>
      </c>
      <c r="T28" s="61">
        <v>19</v>
      </c>
      <c r="AG28" s="59">
        <v>0</v>
      </c>
    </row>
    <row r="29" spans="1:33" ht="30" customHeight="1">
      <c r="A29" s="61">
        <v>20</v>
      </c>
      <c r="B29" s="62" t="s">
        <v>103</v>
      </c>
      <c r="C29" s="66">
        <v>34</v>
      </c>
      <c r="D29" s="64">
        <v>3896750648.3524299</v>
      </c>
      <c r="E29" s="64">
        <v>0</v>
      </c>
      <c r="F29" s="65">
        <f t="shared" si="0"/>
        <v>3896750648.3524299</v>
      </c>
      <c r="G29" s="64">
        <v>172335440.80000001</v>
      </c>
      <c r="H29" s="64">
        <v>850000000</v>
      </c>
      <c r="I29" s="64">
        <v>1022595154.47</v>
      </c>
      <c r="J29" s="64">
        <f t="shared" si="1"/>
        <v>1851820053.0824296</v>
      </c>
      <c r="K29" s="64">
        <v>211110472.28080001</v>
      </c>
      <c r="L29" s="64">
        <v>107910017.954375</v>
      </c>
      <c r="M29" s="64">
        <v>0</v>
      </c>
      <c r="N29" s="64">
        <f t="shared" si="2"/>
        <v>107910017.954375</v>
      </c>
      <c r="O29" s="64">
        <v>2723284338.4861002</v>
      </c>
      <c r="P29" s="73">
        <v>0</v>
      </c>
      <c r="Q29" s="64">
        <f t="shared" si="3"/>
        <v>2723284338.4861002</v>
      </c>
      <c r="R29" s="73">
        <f t="shared" si="4"/>
        <v>6939055477.0737047</v>
      </c>
      <c r="S29" s="77">
        <f t="shared" si="5"/>
        <v>4894124881.8037052</v>
      </c>
      <c r="T29" s="61">
        <v>20</v>
      </c>
      <c r="AG29" s="59">
        <v>0</v>
      </c>
    </row>
    <row r="30" spans="1:33" ht="30" customHeight="1">
      <c r="A30" s="61">
        <v>21</v>
      </c>
      <c r="B30" s="62" t="s">
        <v>104</v>
      </c>
      <c r="C30" s="66">
        <v>21</v>
      </c>
      <c r="D30" s="64">
        <v>3347328248.0198798</v>
      </c>
      <c r="E30" s="64">
        <v>0</v>
      </c>
      <c r="F30" s="65">
        <f t="shared" si="0"/>
        <v>3347328248.0198798</v>
      </c>
      <c r="G30" s="64">
        <v>84522952.109999999</v>
      </c>
      <c r="H30" s="64">
        <v>0</v>
      </c>
      <c r="I30" s="64">
        <v>963605047.66999996</v>
      </c>
      <c r="J30" s="64">
        <f t="shared" si="1"/>
        <v>2299200248.2398796</v>
      </c>
      <c r="K30" s="64">
        <v>164419195.94139999</v>
      </c>
      <c r="L30" s="64">
        <v>92695243.791319802</v>
      </c>
      <c r="M30" s="64">
        <f t="shared" ref="M30:M32" si="8">L30/2</f>
        <v>46347621.895659901</v>
      </c>
      <c r="N30" s="64">
        <f t="shared" si="2"/>
        <v>46347621.895659901</v>
      </c>
      <c r="O30" s="64">
        <v>2190939886.6760998</v>
      </c>
      <c r="P30" s="73">
        <v>0</v>
      </c>
      <c r="Q30" s="64">
        <f t="shared" si="3"/>
        <v>2190939886.6760998</v>
      </c>
      <c r="R30" s="73">
        <f t="shared" si="4"/>
        <v>5795382574.4286995</v>
      </c>
      <c r="S30" s="77">
        <f t="shared" si="5"/>
        <v>4700906952.7530394</v>
      </c>
      <c r="T30" s="61">
        <v>21</v>
      </c>
      <c r="AG30" s="59">
        <v>0</v>
      </c>
    </row>
    <row r="31" spans="1:33" ht="30" customHeight="1">
      <c r="A31" s="61">
        <v>22</v>
      </c>
      <c r="B31" s="62" t="s">
        <v>105</v>
      </c>
      <c r="C31" s="66">
        <v>21</v>
      </c>
      <c r="D31" s="64">
        <v>3503642149.3947201</v>
      </c>
      <c r="E31" s="64">
        <v>0</v>
      </c>
      <c r="F31" s="65">
        <f t="shared" si="0"/>
        <v>3503642149.3947201</v>
      </c>
      <c r="G31" s="64">
        <v>118782009.45999999</v>
      </c>
      <c r="H31" s="64">
        <v>117593824.09999999</v>
      </c>
      <c r="I31" s="64">
        <v>1549058189.1099999</v>
      </c>
      <c r="J31" s="64">
        <f t="shared" si="1"/>
        <v>1718208126.7247202</v>
      </c>
      <c r="K31" s="64">
        <v>171539979.22319999</v>
      </c>
      <c r="L31" s="64">
        <v>97023936.444776997</v>
      </c>
      <c r="M31" s="64">
        <f t="shared" si="8"/>
        <v>48511968.222388498</v>
      </c>
      <c r="N31" s="64">
        <f t="shared" si="2"/>
        <v>48511968.222388498</v>
      </c>
      <c r="O31" s="64">
        <v>2226233845.8975</v>
      </c>
      <c r="P31" s="73">
        <v>0</v>
      </c>
      <c r="Q31" s="64">
        <f t="shared" si="3"/>
        <v>2226233845.8975</v>
      </c>
      <c r="R31" s="73">
        <f t="shared" si="4"/>
        <v>5998439910.9601974</v>
      </c>
      <c r="S31" s="77">
        <f t="shared" si="5"/>
        <v>4164493920.0678091</v>
      </c>
      <c r="T31" s="61">
        <v>22</v>
      </c>
      <c r="AG31" s="59">
        <v>0</v>
      </c>
    </row>
    <row r="32" spans="1:33" ht="30" customHeight="1">
      <c r="A32" s="61">
        <v>23</v>
      </c>
      <c r="B32" s="62" t="s">
        <v>106</v>
      </c>
      <c r="C32" s="66">
        <v>16</v>
      </c>
      <c r="D32" s="64">
        <v>2821820165.2118902</v>
      </c>
      <c r="E32" s="64">
        <v>0</v>
      </c>
      <c r="F32" s="65">
        <f t="shared" si="0"/>
        <v>2821820165.2118902</v>
      </c>
      <c r="G32" s="64">
        <v>79618821.510000005</v>
      </c>
      <c r="H32" s="64">
        <v>632203900</v>
      </c>
      <c r="I32" s="64">
        <v>654746565.95000005</v>
      </c>
      <c r="J32" s="64">
        <f t="shared" si="1"/>
        <v>1455250877.7518899</v>
      </c>
      <c r="K32" s="64">
        <v>164950255.7965</v>
      </c>
      <c r="L32" s="64">
        <v>78142712.2674063</v>
      </c>
      <c r="M32" s="64">
        <f t="shared" si="8"/>
        <v>39071356.13370315</v>
      </c>
      <c r="N32" s="64">
        <f t="shared" si="2"/>
        <v>39071356.13370315</v>
      </c>
      <c r="O32" s="64">
        <v>2093544271.4649</v>
      </c>
      <c r="P32" s="73">
        <v>0</v>
      </c>
      <c r="Q32" s="64">
        <f t="shared" si="3"/>
        <v>2093544271.4649</v>
      </c>
      <c r="R32" s="73">
        <f t="shared" si="4"/>
        <v>5158457404.7406969</v>
      </c>
      <c r="S32" s="77">
        <f t="shared" si="5"/>
        <v>3752816761.1469932</v>
      </c>
      <c r="T32" s="61">
        <v>23</v>
      </c>
      <c r="AG32" s="59">
        <v>0</v>
      </c>
    </row>
    <row r="33" spans="1:33" ht="30" customHeight="1">
      <c r="A33" s="61">
        <v>24</v>
      </c>
      <c r="B33" s="62" t="s">
        <v>107</v>
      </c>
      <c r="C33" s="66">
        <v>20</v>
      </c>
      <c r="D33" s="64">
        <v>4246683324.5598998</v>
      </c>
      <c r="E33" s="64">
        <v>0</v>
      </c>
      <c r="F33" s="65">
        <f t="shared" si="0"/>
        <v>4246683324.5598998</v>
      </c>
      <c r="G33" s="64">
        <v>2637685277.4699998</v>
      </c>
      <c r="H33" s="64">
        <v>0</v>
      </c>
      <c r="I33" s="64">
        <v>646675329.80999994</v>
      </c>
      <c r="J33" s="64">
        <f t="shared" si="1"/>
        <v>962322717.27990007</v>
      </c>
      <c r="K33" s="64">
        <v>651589223.24870002</v>
      </c>
      <c r="L33" s="64">
        <v>117600461.295505</v>
      </c>
      <c r="M33" s="64">
        <v>0</v>
      </c>
      <c r="N33" s="64">
        <f t="shared" si="2"/>
        <v>117600461.295505</v>
      </c>
      <c r="O33" s="64">
        <v>13286515841.9991</v>
      </c>
      <c r="P33" s="73">
        <v>6617853446.5</v>
      </c>
      <c r="Q33" s="64">
        <f t="shared" si="3"/>
        <v>6668662395.4990997</v>
      </c>
      <c r="R33" s="73">
        <f t="shared" si="4"/>
        <v>18302388851.103203</v>
      </c>
      <c r="S33" s="77">
        <f t="shared" si="5"/>
        <v>8400174797.323205</v>
      </c>
      <c r="T33" s="61">
        <v>24</v>
      </c>
      <c r="AG33" s="59">
        <v>0</v>
      </c>
    </row>
    <row r="34" spans="1:33" ht="30" customHeight="1">
      <c r="A34" s="61">
        <v>25</v>
      </c>
      <c r="B34" s="62" t="s">
        <v>108</v>
      </c>
      <c r="C34" s="66">
        <v>13</v>
      </c>
      <c r="D34" s="64">
        <v>2923411754.5590401</v>
      </c>
      <c r="E34" s="64">
        <v>0</v>
      </c>
      <c r="F34" s="65">
        <f t="shared" si="0"/>
        <v>2923411754.5590401</v>
      </c>
      <c r="G34" s="64">
        <v>75717060.810000002</v>
      </c>
      <c r="H34" s="64">
        <v>124722672.83</v>
      </c>
      <c r="I34" s="64">
        <v>590647011.05999994</v>
      </c>
      <c r="J34" s="64">
        <f t="shared" si="1"/>
        <v>2132325009.8590403</v>
      </c>
      <c r="K34" s="64">
        <v>147990529.3836</v>
      </c>
      <c r="L34" s="64">
        <v>80956017.818558097</v>
      </c>
      <c r="M34" s="64">
        <v>0</v>
      </c>
      <c r="N34" s="64">
        <f t="shared" si="2"/>
        <v>80956017.818558097</v>
      </c>
      <c r="O34" s="64">
        <v>1880533760.5328</v>
      </c>
      <c r="P34" s="73">
        <v>0</v>
      </c>
      <c r="Q34" s="64">
        <f t="shared" si="3"/>
        <v>1880533760.5328</v>
      </c>
      <c r="R34" s="73">
        <f t="shared" si="4"/>
        <v>5032892062.2939987</v>
      </c>
      <c r="S34" s="77">
        <f t="shared" si="5"/>
        <v>4241805317.5939989</v>
      </c>
      <c r="T34" s="61">
        <v>25</v>
      </c>
      <c r="AG34" s="59">
        <v>0</v>
      </c>
    </row>
    <row r="35" spans="1:33" ht="30" customHeight="1">
      <c r="A35" s="61">
        <v>26</v>
      </c>
      <c r="B35" s="62" t="s">
        <v>109</v>
      </c>
      <c r="C35" s="66">
        <v>25</v>
      </c>
      <c r="D35" s="64">
        <v>3754992236.6968598</v>
      </c>
      <c r="E35" s="64">
        <v>0</v>
      </c>
      <c r="F35" s="65">
        <f t="shared" si="0"/>
        <v>3754992236.6968598</v>
      </c>
      <c r="G35" s="64">
        <v>132306927.39</v>
      </c>
      <c r="H35" s="64">
        <v>514281002.97000003</v>
      </c>
      <c r="I35" s="64">
        <v>1418069281.3299999</v>
      </c>
      <c r="J35" s="64">
        <f t="shared" si="1"/>
        <v>1690335025.0068598</v>
      </c>
      <c r="K35" s="64">
        <v>188224732.0812</v>
      </c>
      <c r="L35" s="64">
        <v>103984400.40083601</v>
      </c>
      <c r="M35" s="64">
        <f t="shared" ref="M35:M37" si="9">L35/2</f>
        <v>51992200.200418003</v>
      </c>
      <c r="N35" s="64">
        <f t="shared" si="2"/>
        <v>51992200.200418003</v>
      </c>
      <c r="O35" s="64">
        <v>2561349985.243</v>
      </c>
      <c r="P35" s="73">
        <v>0</v>
      </c>
      <c r="Q35" s="64">
        <f t="shared" si="3"/>
        <v>2561349985.243</v>
      </c>
      <c r="R35" s="73">
        <f t="shared" si="4"/>
        <v>6608551354.421896</v>
      </c>
      <c r="S35" s="77">
        <f t="shared" si="5"/>
        <v>4491901942.5314779</v>
      </c>
      <c r="T35" s="61">
        <v>26</v>
      </c>
      <c r="AG35" s="59">
        <v>0</v>
      </c>
    </row>
    <row r="36" spans="1:33" ht="30" customHeight="1">
      <c r="A36" s="61">
        <v>27</v>
      </c>
      <c r="B36" s="62" t="s">
        <v>110</v>
      </c>
      <c r="C36" s="66">
        <v>20</v>
      </c>
      <c r="D36" s="64">
        <v>2945123938.8183599</v>
      </c>
      <c r="E36" s="64">
        <v>0</v>
      </c>
      <c r="F36" s="65">
        <f t="shared" si="0"/>
        <v>2945123938.8183599</v>
      </c>
      <c r="G36" s="64">
        <v>286416050.41000003</v>
      </c>
      <c r="H36" s="64">
        <v>385796101</v>
      </c>
      <c r="I36" s="64">
        <v>2041669339.4100001</v>
      </c>
      <c r="J36" s="64">
        <f t="shared" si="1"/>
        <v>231242447.99835992</v>
      </c>
      <c r="K36" s="64">
        <v>219999328.31220001</v>
      </c>
      <c r="L36" s="64">
        <v>81557278.305739194</v>
      </c>
      <c r="M36" s="64">
        <v>0</v>
      </c>
      <c r="N36" s="64">
        <f t="shared" si="2"/>
        <v>81557278.305739194</v>
      </c>
      <c r="O36" s="64">
        <v>2402452809.9942002</v>
      </c>
      <c r="P36" s="73">
        <v>0</v>
      </c>
      <c r="Q36" s="64">
        <f t="shared" si="3"/>
        <v>2402452809.9942002</v>
      </c>
      <c r="R36" s="73">
        <f t="shared" si="4"/>
        <v>5649133355.4305</v>
      </c>
      <c r="S36" s="77">
        <f t="shared" si="5"/>
        <v>2935251864.6104994</v>
      </c>
      <c r="T36" s="61">
        <v>27</v>
      </c>
      <c r="AG36" s="59">
        <v>0</v>
      </c>
    </row>
    <row r="37" spans="1:33" ht="30" customHeight="1">
      <c r="A37" s="61">
        <v>28</v>
      </c>
      <c r="B37" s="62" t="s">
        <v>111</v>
      </c>
      <c r="C37" s="66">
        <v>18</v>
      </c>
      <c r="D37" s="64">
        <v>2950958559.17556</v>
      </c>
      <c r="E37" s="64">
        <v>3001629038.6359</v>
      </c>
      <c r="F37" s="65">
        <f t="shared" si="0"/>
        <v>5952587597.8114605</v>
      </c>
      <c r="G37" s="64">
        <v>161563693.81</v>
      </c>
      <c r="H37" s="64">
        <v>644248762.91999996</v>
      </c>
      <c r="I37" s="64">
        <v>667822494.50999999</v>
      </c>
      <c r="J37" s="64">
        <f t="shared" si="1"/>
        <v>4478952646.5714598</v>
      </c>
      <c r="K37" s="64">
        <v>182688810.6823</v>
      </c>
      <c r="L37" s="64">
        <v>81718852.4079386</v>
      </c>
      <c r="M37" s="64">
        <f t="shared" si="9"/>
        <v>40859426.2039693</v>
      </c>
      <c r="N37" s="64">
        <f t="shared" si="2"/>
        <v>40859426.2039693</v>
      </c>
      <c r="O37" s="64">
        <v>2285262675.1402001</v>
      </c>
      <c r="P37" s="73">
        <v>0</v>
      </c>
      <c r="Q37" s="64">
        <f t="shared" si="3"/>
        <v>2285262675.1402001</v>
      </c>
      <c r="R37" s="73">
        <f t="shared" si="4"/>
        <v>8502257936.0418987</v>
      </c>
      <c r="S37" s="77">
        <f t="shared" si="5"/>
        <v>6987763558.597929</v>
      </c>
      <c r="T37" s="61">
        <v>28</v>
      </c>
      <c r="AG37" s="59">
        <v>0</v>
      </c>
    </row>
    <row r="38" spans="1:33" ht="30" customHeight="1">
      <c r="A38" s="61">
        <v>29</v>
      </c>
      <c r="B38" s="62" t="s">
        <v>112</v>
      </c>
      <c r="C38" s="66">
        <v>30</v>
      </c>
      <c r="D38" s="64">
        <v>2891133963.0506201</v>
      </c>
      <c r="E38" s="64">
        <v>0</v>
      </c>
      <c r="F38" s="65">
        <f t="shared" si="0"/>
        <v>2891133963.0506201</v>
      </c>
      <c r="G38" s="64">
        <v>245947370.66999999</v>
      </c>
      <c r="H38" s="64">
        <v>0</v>
      </c>
      <c r="I38" s="64">
        <v>1629955441.28</v>
      </c>
      <c r="J38" s="64">
        <f t="shared" si="1"/>
        <v>1015231151.10062</v>
      </c>
      <c r="K38" s="64">
        <v>182962111.4262</v>
      </c>
      <c r="L38" s="64">
        <v>80062171.284478694</v>
      </c>
      <c r="M38" s="64">
        <v>0</v>
      </c>
      <c r="N38" s="64">
        <f t="shared" si="2"/>
        <v>80062171.284478694</v>
      </c>
      <c r="O38" s="64">
        <v>2299644007.4679999</v>
      </c>
      <c r="P38" s="73">
        <v>0</v>
      </c>
      <c r="Q38" s="64">
        <f t="shared" si="3"/>
        <v>2299644007.4679999</v>
      </c>
      <c r="R38" s="73">
        <f t="shared" si="4"/>
        <v>5453802253.2292986</v>
      </c>
      <c r="S38" s="77">
        <f t="shared" si="5"/>
        <v>3577899441.2792988</v>
      </c>
      <c r="T38" s="61">
        <v>29</v>
      </c>
      <c r="AG38" s="59">
        <v>0</v>
      </c>
    </row>
    <row r="39" spans="1:33" ht="30" customHeight="1">
      <c r="A39" s="61">
        <v>30</v>
      </c>
      <c r="B39" s="62" t="s">
        <v>113</v>
      </c>
      <c r="C39" s="66">
        <v>33</v>
      </c>
      <c r="D39" s="64">
        <v>3555526724.3024001</v>
      </c>
      <c r="E39" s="64">
        <v>0</v>
      </c>
      <c r="F39" s="65">
        <f t="shared" si="0"/>
        <v>3555526724.3024001</v>
      </c>
      <c r="G39" s="64">
        <v>429816561.88</v>
      </c>
      <c r="H39" s="64">
        <v>0</v>
      </c>
      <c r="I39" s="64">
        <v>1717099522.75</v>
      </c>
      <c r="J39" s="64">
        <f t="shared" si="1"/>
        <v>1408610639.6724</v>
      </c>
      <c r="K39" s="64">
        <v>269046109.2331</v>
      </c>
      <c r="L39" s="64">
        <v>98460740.057604805</v>
      </c>
      <c r="M39" s="64">
        <v>0</v>
      </c>
      <c r="N39" s="64">
        <f t="shared" si="2"/>
        <v>98460740.057604805</v>
      </c>
      <c r="O39" s="64">
        <v>3935843894.3930998</v>
      </c>
      <c r="P39" s="73">
        <v>0</v>
      </c>
      <c r="Q39" s="64">
        <f t="shared" si="3"/>
        <v>3935843894.3930998</v>
      </c>
      <c r="R39" s="73">
        <f t="shared" si="4"/>
        <v>7858877467.9862041</v>
      </c>
      <c r="S39" s="77">
        <f t="shared" si="5"/>
        <v>5711961383.356205</v>
      </c>
      <c r="T39" s="61">
        <v>30</v>
      </c>
      <c r="AG39" s="59">
        <v>0</v>
      </c>
    </row>
    <row r="40" spans="1:33" ht="30" customHeight="1">
      <c r="A40" s="61">
        <v>31</v>
      </c>
      <c r="B40" s="62" t="s">
        <v>114</v>
      </c>
      <c r="C40" s="66">
        <v>17</v>
      </c>
      <c r="D40" s="64">
        <v>3310312548.7531199</v>
      </c>
      <c r="E40" s="64">
        <v>0</v>
      </c>
      <c r="F40" s="65">
        <f t="shared" si="0"/>
        <v>3310312548.7531199</v>
      </c>
      <c r="G40" s="64">
        <v>60304686.590000004</v>
      </c>
      <c r="H40" s="64">
        <v>1031399422.965</v>
      </c>
      <c r="I40" s="64">
        <v>1233749289.1400001</v>
      </c>
      <c r="J40" s="64">
        <f t="shared" si="1"/>
        <v>984859150.05811954</v>
      </c>
      <c r="K40" s="64">
        <v>174329360.85179999</v>
      </c>
      <c r="L40" s="64">
        <v>91670193.6577788</v>
      </c>
      <c r="M40" s="64">
        <f t="shared" ref="M40:M41" si="10">L40/2</f>
        <v>45835096.8288894</v>
      </c>
      <c r="N40" s="64">
        <f t="shared" si="2"/>
        <v>45835096.8288894</v>
      </c>
      <c r="O40" s="64">
        <v>2180158381.9645</v>
      </c>
      <c r="P40" s="73">
        <v>0</v>
      </c>
      <c r="Q40" s="64">
        <f t="shared" si="3"/>
        <v>2180158381.9645</v>
      </c>
      <c r="R40" s="73">
        <f t="shared" si="4"/>
        <v>5756470485.2271986</v>
      </c>
      <c r="S40" s="77">
        <f t="shared" si="5"/>
        <v>3385181989.7033091</v>
      </c>
      <c r="T40" s="61">
        <v>31</v>
      </c>
      <c r="AG40" s="59">
        <v>0</v>
      </c>
    </row>
    <row r="41" spans="1:33" ht="30" customHeight="1">
      <c r="A41" s="61">
        <v>32</v>
      </c>
      <c r="B41" s="62" t="s">
        <v>115</v>
      </c>
      <c r="C41" s="66">
        <v>23</v>
      </c>
      <c r="D41" s="64">
        <v>3418769565.53968</v>
      </c>
      <c r="E41" s="64">
        <v>15504422337.890499</v>
      </c>
      <c r="F41" s="65">
        <f t="shared" si="0"/>
        <v>18923191903.43018</v>
      </c>
      <c r="G41" s="64">
        <v>289308919.64999998</v>
      </c>
      <c r="H41" s="64">
        <v>0</v>
      </c>
      <c r="I41" s="64">
        <v>1468288885.1400001</v>
      </c>
      <c r="J41" s="64">
        <f t="shared" si="1"/>
        <v>17165594098.640179</v>
      </c>
      <c r="K41" s="64">
        <v>246390728.2683</v>
      </c>
      <c r="L41" s="64">
        <v>94673618.738021895</v>
      </c>
      <c r="M41" s="64">
        <f t="shared" si="10"/>
        <v>47336809.369010948</v>
      </c>
      <c r="N41" s="64">
        <f t="shared" si="2"/>
        <v>47336809.369010948</v>
      </c>
      <c r="O41" s="64">
        <v>6180146830.0840998</v>
      </c>
      <c r="P41" s="73">
        <v>0</v>
      </c>
      <c r="Q41" s="64">
        <f t="shared" si="3"/>
        <v>6180146830.0840998</v>
      </c>
      <c r="R41" s="73">
        <f t="shared" si="4"/>
        <v>25444403080.520599</v>
      </c>
      <c r="S41" s="77">
        <f t="shared" si="5"/>
        <v>23639468466.361588</v>
      </c>
      <c r="T41" s="61">
        <v>32</v>
      </c>
      <c r="AG41" s="59">
        <v>0</v>
      </c>
    </row>
    <row r="42" spans="1:33" ht="30" customHeight="1">
      <c r="A42" s="61">
        <v>33</v>
      </c>
      <c r="B42" s="62" t="s">
        <v>116</v>
      </c>
      <c r="C42" s="66">
        <v>23</v>
      </c>
      <c r="D42" s="64">
        <v>3493672130.7867098</v>
      </c>
      <c r="E42" s="64">
        <v>0</v>
      </c>
      <c r="F42" s="65">
        <f t="shared" si="0"/>
        <v>3493672130.7867098</v>
      </c>
      <c r="G42" s="64">
        <v>73111095.489999995</v>
      </c>
      <c r="H42" s="64">
        <v>206017834</v>
      </c>
      <c r="I42" s="64">
        <v>1502441632.45</v>
      </c>
      <c r="J42" s="64">
        <f t="shared" si="1"/>
        <v>1712101568.84671</v>
      </c>
      <c r="K42" s="64">
        <v>175099372.1532</v>
      </c>
      <c r="L42" s="64">
        <v>96747843.621785894</v>
      </c>
      <c r="M42" s="64">
        <v>0</v>
      </c>
      <c r="N42" s="64">
        <f t="shared" si="2"/>
        <v>96747843.621785894</v>
      </c>
      <c r="O42" s="64">
        <v>2256305319.9060001</v>
      </c>
      <c r="P42" s="73">
        <v>0</v>
      </c>
      <c r="Q42" s="64">
        <f t="shared" si="3"/>
        <v>2256305319.9060001</v>
      </c>
      <c r="R42" s="73">
        <f t="shared" si="4"/>
        <v>6021824666.4676962</v>
      </c>
      <c r="S42" s="77">
        <f t="shared" si="5"/>
        <v>4240254104.5276957</v>
      </c>
      <c r="T42" s="61">
        <v>33</v>
      </c>
      <c r="AG42" s="59">
        <v>0</v>
      </c>
    </row>
    <row r="43" spans="1:33" ht="30" customHeight="1">
      <c r="A43" s="61">
        <v>34</v>
      </c>
      <c r="B43" s="62" t="s">
        <v>117</v>
      </c>
      <c r="C43" s="66">
        <v>16</v>
      </c>
      <c r="D43" s="64">
        <v>3053615411.1269999</v>
      </c>
      <c r="E43" s="64">
        <v>0</v>
      </c>
      <c r="F43" s="65">
        <f t="shared" si="0"/>
        <v>3053615411.1269999</v>
      </c>
      <c r="G43" s="64">
        <v>109030571.81999999</v>
      </c>
      <c r="H43" s="64">
        <v>0</v>
      </c>
      <c r="I43" s="64">
        <v>1110627238.9100001</v>
      </c>
      <c r="J43" s="64">
        <f t="shared" si="1"/>
        <v>1833957600.3969996</v>
      </c>
      <c r="K43" s="64">
        <v>148736067.65189999</v>
      </c>
      <c r="L43" s="64">
        <v>84561657.538901493</v>
      </c>
      <c r="M43" s="64">
        <v>0</v>
      </c>
      <c r="N43" s="64">
        <f t="shared" si="2"/>
        <v>84561657.538901493</v>
      </c>
      <c r="O43" s="64">
        <v>1935629881.9130001</v>
      </c>
      <c r="P43" s="73">
        <v>0</v>
      </c>
      <c r="Q43" s="64">
        <f t="shared" si="3"/>
        <v>1935629881.9130001</v>
      </c>
      <c r="R43" s="73">
        <f t="shared" si="4"/>
        <v>5222543018.2308006</v>
      </c>
      <c r="S43" s="77">
        <f t="shared" si="5"/>
        <v>4002885207.5008011</v>
      </c>
      <c r="T43" s="61">
        <v>34</v>
      </c>
      <c r="AG43" s="59">
        <v>0</v>
      </c>
    </row>
    <row r="44" spans="1:33" ht="30" customHeight="1">
      <c r="A44" s="61">
        <v>35</v>
      </c>
      <c r="B44" s="62" t="s">
        <v>118</v>
      </c>
      <c r="C44" s="66">
        <v>17</v>
      </c>
      <c r="D44" s="64">
        <v>3147885497.8215699</v>
      </c>
      <c r="E44" s="64">
        <v>0</v>
      </c>
      <c r="F44" s="65">
        <f t="shared" si="0"/>
        <v>3147885497.8215699</v>
      </c>
      <c r="G44" s="64">
        <v>51817736.950000003</v>
      </c>
      <c r="H44" s="64">
        <v>0</v>
      </c>
      <c r="I44" s="64">
        <v>1121539364.4200001</v>
      </c>
      <c r="J44" s="64">
        <f t="shared" si="1"/>
        <v>1974528396.45157</v>
      </c>
      <c r="K44" s="64">
        <v>148150337.3414</v>
      </c>
      <c r="L44" s="64">
        <v>87172213.785828099</v>
      </c>
      <c r="M44" s="64">
        <v>0</v>
      </c>
      <c r="N44" s="64">
        <f t="shared" si="2"/>
        <v>87172213.785828099</v>
      </c>
      <c r="O44" s="64">
        <v>2042468590.3985</v>
      </c>
      <c r="P44" s="73">
        <v>0</v>
      </c>
      <c r="Q44" s="64">
        <f t="shared" si="3"/>
        <v>2042468590.3985</v>
      </c>
      <c r="R44" s="73">
        <f t="shared" si="4"/>
        <v>5425676639.3472977</v>
      </c>
      <c r="S44" s="77">
        <f t="shared" si="5"/>
        <v>4252319537.9772978</v>
      </c>
      <c r="T44" s="61">
        <v>35</v>
      </c>
      <c r="AG44" s="59">
        <v>0</v>
      </c>
    </row>
    <row r="45" spans="1:33" ht="30" customHeight="1">
      <c r="A45" s="61">
        <v>36</v>
      </c>
      <c r="B45" s="62" t="s">
        <v>119</v>
      </c>
      <c r="C45" s="66">
        <v>14</v>
      </c>
      <c r="D45" s="64">
        <v>3154589574.7662301</v>
      </c>
      <c r="E45" s="64">
        <v>0</v>
      </c>
      <c r="F45" s="65">
        <f t="shared" si="0"/>
        <v>3154589574.7662301</v>
      </c>
      <c r="G45" s="64">
        <v>66458327.479999997</v>
      </c>
      <c r="H45" s="64">
        <v>422213140</v>
      </c>
      <c r="I45" s="64">
        <v>1181723872.3699999</v>
      </c>
      <c r="J45" s="64">
        <f t="shared" si="1"/>
        <v>1484194234.9162302</v>
      </c>
      <c r="K45" s="64">
        <v>160697539.51660001</v>
      </c>
      <c r="L45" s="64">
        <v>87357865.147372499</v>
      </c>
      <c r="M45" s="64">
        <v>0</v>
      </c>
      <c r="N45" s="64">
        <f t="shared" si="2"/>
        <v>87357865.147372499</v>
      </c>
      <c r="O45" s="64">
        <v>2123216351.1984</v>
      </c>
      <c r="P45" s="73">
        <v>0</v>
      </c>
      <c r="Q45" s="64">
        <f t="shared" si="3"/>
        <v>2123216351.1984</v>
      </c>
      <c r="R45" s="73">
        <f t="shared" si="4"/>
        <v>5525861330.628603</v>
      </c>
      <c r="S45" s="77">
        <f t="shared" si="5"/>
        <v>3855465990.7786026</v>
      </c>
      <c r="T45" s="61">
        <v>36</v>
      </c>
      <c r="AG45" s="59">
        <v>0</v>
      </c>
    </row>
    <row r="46" spans="1:33" ht="30" customHeight="1">
      <c r="A46" s="61"/>
      <c r="B46" s="128" t="s">
        <v>120</v>
      </c>
      <c r="C46" s="129"/>
      <c r="D46" s="67">
        <f t="shared" ref="D46:S46" si="11">SUM(D10:D45)</f>
        <v>120209890326.953</v>
      </c>
      <c r="E46" s="67">
        <f t="shared" si="11"/>
        <v>97198974974.938507</v>
      </c>
      <c r="F46" s="67">
        <f t="shared" si="11"/>
        <v>217408865301.89151</v>
      </c>
      <c r="G46" s="67">
        <f t="shared" si="11"/>
        <v>9878313886.1299992</v>
      </c>
      <c r="H46" s="67">
        <f t="shared" si="11"/>
        <v>9187431195.5950012</v>
      </c>
      <c r="I46" s="67">
        <f t="shared" si="11"/>
        <v>43479162817.298096</v>
      </c>
      <c r="J46" s="67">
        <f t="shared" si="11"/>
        <v>154863957402.86844</v>
      </c>
      <c r="K46" s="67">
        <f t="shared" si="11"/>
        <v>7243980716.5346985</v>
      </c>
      <c r="L46" s="67">
        <f t="shared" si="11"/>
        <v>3328889270.592546</v>
      </c>
      <c r="M46" s="67">
        <f t="shared" si="11"/>
        <v>668630572.74117219</v>
      </c>
      <c r="N46" s="67">
        <f t="shared" si="11"/>
        <v>2660258697.8513741</v>
      </c>
      <c r="O46" s="67">
        <f t="shared" si="11"/>
        <v>101346537138.21989</v>
      </c>
      <c r="P46" s="67">
        <f t="shared" si="11"/>
        <v>6617853446.5</v>
      </c>
      <c r="Q46" s="67">
        <f t="shared" si="11"/>
        <v>94728683691.719879</v>
      </c>
      <c r="R46" s="67">
        <f t="shared" si="11"/>
        <v>329328272427.23871</v>
      </c>
      <c r="S46" s="67">
        <f t="shared" si="11"/>
        <v>259496880508.97446</v>
      </c>
      <c r="T46" s="67"/>
    </row>
    <row r="47" spans="1:33">
      <c r="B47" s="68"/>
      <c r="C47" s="69"/>
      <c r="D47" s="58"/>
      <c r="E47" s="70"/>
      <c r="F47" s="69"/>
      <c r="G47" s="58"/>
      <c r="H47" s="58"/>
      <c r="I47" s="58"/>
      <c r="J47" s="74"/>
      <c r="K47" s="75"/>
      <c r="L47" s="70"/>
      <c r="M47" s="70"/>
      <c r="N47" s="70"/>
      <c r="O47" s="70"/>
      <c r="P47" s="70"/>
      <c r="Q47" s="70"/>
      <c r="R47" s="59"/>
    </row>
    <row r="48" spans="1:33">
      <c r="B48" s="69"/>
      <c r="C48" s="69"/>
      <c r="D48" s="69"/>
      <c r="E48" s="69"/>
      <c r="F48" s="69"/>
      <c r="G48" s="69"/>
      <c r="H48" s="69"/>
      <c r="I48" s="58"/>
      <c r="J48" s="58"/>
      <c r="K48" s="58"/>
      <c r="L48" s="68"/>
      <c r="M48" s="68"/>
      <c r="N48" s="68"/>
      <c r="O48" s="68"/>
      <c r="P48" s="68"/>
      <c r="Q48" s="68"/>
      <c r="S48" s="59"/>
    </row>
    <row r="49" spans="1:19">
      <c r="G49" s="59"/>
      <c r="I49" s="59"/>
      <c r="J49" s="55"/>
      <c r="K49" s="55"/>
      <c r="S49" s="59"/>
    </row>
    <row r="50" spans="1:19">
      <c r="C50" s="71"/>
      <c r="I50" s="59"/>
      <c r="J50" s="76"/>
      <c r="K50" s="76"/>
      <c r="S50" s="55"/>
    </row>
    <row r="51" spans="1:19">
      <c r="C51" s="71"/>
      <c r="J51" s="59"/>
      <c r="K51" s="59"/>
    </row>
    <row r="54" spans="1:19" ht="21">
      <c r="A54" s="72" t="s">
        <v>121</v>
      </c>
    </row>
  </sheetData>
  <mergeCells count="23">
    <mergeCell ref="A1:T1"/>
    <mergeCell ref="A2:T2"/>
    <mergeCell ref="A4:S4"/>
    <mergeCell ref="D5:S5"/>
    <mergeCell ref="G7:I7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B46:C46"/>
    <mergeCell ref="A7:A8"/>
    <mergeCell ref="B7:B8"/>
    <mergeCell ref="C7:C8"/>
    <mergeCell ref="D7:D8"/>
  </mergeCells>
  <pageMargins left="0.4" right="0.34" top="0.45" bottom="0.17" header="0.51" footer="0.17"/>
  <pageSetup scale="44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5"/>
  <sheetViews>
    <sheetView workbookViewId="0">
      <pane xSplit="2" ySplit="6" topLeftCell="C7" activePane="bottomRight" state="frozen"/>
      <selection pane="topRight"/>
      <selection pane="bottomLeft"/>
      <selection pane="bottomRight" activeCell="B3" sqref="B3:X3"/>
    </sheetView>
  </sheetViews>
  <sheetFormatPr defaultColWidth="9.109375" defaultRowHeight="13.2"/>
  <cols>
    <col min="1" max="1" width="9.33203125" style="32" customWidth="1"/>
    <col min="2" max="2" width="20.6640625" style="33" customWidth="1"/>
    <col min="3" max="3" width="6.109375" style="32" customWidth="1"/>
    <col min="4" max="4" width="20.6640625" style="32" customWidth="1"/>
    <col min="5" max="10" width="19.88671875" style="32" customWidth="1"/>
    <col min="11" max="11" width="18.44140625" style="32" customWidth="1"/>
    <col min="12" max="12" width="19.6640625" style="32" customWidth="1"/>
    <col min="13" max="13" width="0.6640625" style="32" customWidth="1"/>
    <col min="14" max="14" width="4.6640625" style="32" customWidth="1"/>
    <col min="15" max="15" width="9.44140625" style="32" customWidth="1"/>
    <col min="16" max="16" width="17.88671875" style="33" customWidth="1"/>
    <col min="17" max="17" width="18.6640625" style="32" customWidth="1"/>
    <col min="18" max="20" width="21.88671875" style="32" customWidth="1"/>
    <col min="21" max="23" width="18.5546875" style="32" customWidth="1"/>
    <col min="24" max="24" width="22.109375" style="32" customWidth="1"/>
    <col min="25" max="25" width="18.88671875" style="32" customWidth="1"/>
    <col min="26" max="26" width="9.109375" style="32"/>
    <col min="27" max="27" width="15" style="32" customWidth="1"/>
    <col min="28" max="16384" width="9.109375" style="32"/>
  </cols>
  <sheetData>
    <row r="1" spans="1:25" ht="24.6">
      <c r="A1" s="131" t="s">
        <v>122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 spans="1:25" ht="24.6">
      <c r="A2" s="131" t="s">
        <v>61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25" ht="45" customHeight="1">
      <c r="B3" s="149" t="s">
        <v>123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5">
      <c r="M4" s="32">
        <v>0</v>
      </c>
    </row>
    <row r="5" spans="1:25" ht="43.2" customHeight="1">
      <c r="A5" s="34" t="s">
        <v>21</v>
      </c>
      <c r="B5" s="35" t="s">
        <v>124</v>
      </c>
      <c r="C5" s="36" t="s">
        <v>21</v>
      </c>
      <c r="D5" s="36" t="s">
        <v>125</v>
      </c>
      <c r="E5" s="36" t="s">
        <v>49</v>
      </c>
      <c r="F5" s="36" t="s">
        <v>48</v>
      </c>
      <c r="G5" s="37" t="s">
        <v>24</v>
      </c>
      <c r="H5" s="36" t="s">
        <v>126</v>
      </c>
      <c r="I5" s="36" t="s">
        <v>74</v>
      </c>
      <c r="J5" s="36" t="s">
        <v>75</v>
      </c>
      <c r="K5" s="36" t="s">
        <v>127</v>
      </c>
      <c r="L5" s="40" t="s">
        <v>128</v>
      </c>
      <c r="M5" s="46"/>
      <c r="N5" s="38"/>
      <c r="O5" s="36" t="s">
        <v>21</v>
      </c>
      <c r="P5" s="35" t="s">
        <v>129</v>
      </c>
      <c r="Q5" s="36" t="s">
        <v>125</v>
      </c>
      <c r="R5" s="36" t="s">
        <v>49</v>
      </c>
      <c r="S5" s="36" t="s">
        <v>48</v>
      </c>
      <c r="T5" s="37" t="s">
        <v>24</v>
      </c>
      <c r="U5" s="36" t="s">
        <v>126</v>
      </c>
      <c r="V5" s="36" t="s">
        <v>74</v>
      </c>
      <c r="W5" s="36" t="s">
        <v>75</v>
      </c>
      <c r="X5" s="36" t="s">
        <v>127</v>
      </c>
      <c r="Y5" s="36" t="s">
        <v>128</v>
      </c>
    </row>
    <row r="6" spans="1:25" ht="15.6">
      <c r="A6" s="38"/>
      <c r="B6" s="39"/>
      <c r="C6" s="38"/>
      <c r="D6" s="40"/>
      <c r="E6" s="110" t="s">
        <v>27</v>
      </c>
      <c r="F6" s="110" t="s">
        <v>27</v>
      </c>
      <c r="G6" s="110" t="s">
        <v>27</v>
      </c>
      <c r="H6" s="110" t="s">
        <v>27</v>
      </c>
      <c r="I6" s="110" t="s">
        <v>27</v>
      </c>
      <c r="J6" s="110" t="s">
        <v>27</v>
      </c>
      <c r="K6" s="110" t="s">
        <v>27</v>
      </c>
      <c r="L6" s="110" t="s">
        <v>27</v>
      </c>
      <c r="M6" s="46"/>
      <c r="N6" s="38"/>
      <c r="O6" s="40"/>
      <c r="P6" s="41"/>
      <c r="Q6" s="40"/>
      <c r="R6" s="110" t="s">
        <v>27</v>
      </c>
      <c r="S6" s="110" t="s">
        <v>27</v>
      </c>
      <c r="T6" s="110" t="s">
        <v>27</v>
      </c>
      <c r="U6" s="110" t="s">
        <v>27</v>
      </c>
      <c r="V6" s="110" t="s">
        <v>27</v>
      </c>
      <c r="W6" s="110" t="s">
        <v>27</v>
      </c>
      <c r="X6" s="110" t="s">
        <v>27</v>
      </c>
      <c r="Y6" s="110" t="s">
        <v>27</v>
      </c>
    </row>
    <row r="7" spans="1:25" ht="24.9" customHeight="1">
      <c r="A7" s="143">
        <v>1</v>
      </c>
      <c r="B7" s="137" t="s">
        <v>84</v>
      </c>
      <c r="C7" s="38">
        <v>1</v>
      </c>
      <c r="D7" s="42" t="s">
        <v>130</v>
      </c>
      <c r="E7" s="42">
        <v>98327578.060100004</v>
      </c>
      <c r="F7" s="42">
        <v>0</v>
      </c>
      <c r="G7" s="42">
        <v>5831292.3735999996</v>
      </c>
      <c r="H7" s="42">
        <v>2949827.3418000001</v>
      </c>
      <c r="I7" s="42">
        <f>H7/2</f>
        <v>1474913.6709</v>
      </c>
      <c r="J7" s="42">
        <f>H7-I7</f>
        <v>1474913.6709</v>
      </c>
      <c r="K7" s="42">
        <v>62971322.5141</v>
      </c>
      <c r="L7" s="47">
        <f>E7+F7+G7+J7+K7</f>
        <v>168605106.61870003</v>
      </c>
      <c r="M7" s="46"/>
      <c r="N7" s="143">
        <v>19</v>
      </c>
      <c r="O7" s="48">
        <v>26</v>
      </c>
      <c r="P7" s="140" t="s">
        <v>102</v>
      </c>
      <c r="Q7" s="42" t="s">
        <v>131</v>
      </c>
      <c r="R7" s="42">
        <v>104092765.9604</v>
      </c>
      <c r="S7" s="42">
        <f>-11651464.66</f>
        <v>-11651464.66</v>
      </c>
      <c r="T7" s="42">
        <v>5466485.2788000004</v>
      </c>
      <c r="U7" s="42">
        <v>3122782.9788000002</v>
      </c>
      <c r="V7" s="42"/>
      <c r="W7" s="42">
        <f>U7-V7</f>
        <v>3122782.9788000002</v>
      </c>
      <c r="X7" s="42">
        <v>69328739.451100007</v>
      </c>
      <c r="Y7" s="47">
        <f t="shared" ref="Y7:Y26" si="0">R7+S7+T7+W7+X7</f>
        <v>170359309.00910002</v>
      </c>
    </row>
    <row r="8" spans="1:25" ht="24.9" customHeight="1">
      <c r="A8" s="143"/>
      <c r="B8" s="138"/>
      <c r="C8" s="38">
        <v>2</v>
      </c>
      <c r="D8" s="42" t="s">
        <v>132</v>
      </c>
      <c r="E8" s="42">
        <v>164046754.77869999</v>
      </c>
      <c r="F8" s="42">
        <v>0</v>
      </c>
      <c r="G8" s="42">
        <v>9269544.2271999996</v>
      </c>
      <c r="H8" s="42">
        <v>4921402.6434000004</v>
      </c>
      <c r="I8" s="42">
        <f t="shared" ref="I8:I23" si="1">H8/2</f>
        <v>2460701.3217000002</v>
      </c>
      <c r="J8" s="42">
        <f t="shared" ref="J8:J45" si="2">H8-I8</f>
        <v>2460701.3217000002</v>
      </c>
      <c r="K8" s="42">
        <v>111074007.04709999</v>
      </c>
      <c r="L8" s="47">
        <f t="shared" ref="L8:L71" si="3">E8+F8+G8+J8+K8</f>
        <v>286851007.37470001</v>
      </c>
      <c r="M8" s="46"/>
      <c r="N8" s="143"/>
      <c r="O8" s="48">
        <v>27</v>
      </c>
      <c r="P8" s="141"/>
      <c r="Q8" s="42" t="s">
        <v>133</v>
      </c>
      <c r="R8" s="42">
        <v>101941553.389</v>
      </c>
      <c r="S8" s="42">
        <f t="shared" ref="S8:S25" si="4">-11651464.66</f>
        <v>-11651464.66</v>
      </c>
      <c r="T8" s="42">
        <v>5831466.1616000002</v>
      </c>
      <c r="U8" s="42">
        <v>3058246.6017</v>
      </c>
      <c r="V8" s="42"/>
      <c r="W8" s="42">
        <f t="shared" ref="W8:W60" si="5">U8-V8</f>
        <v>3058246.6017</v>
      </c>
      <c r="X8" s="42">
        <v>74434985.593799993</v>
      </c>
      <c r="Y8" s="47">
        <f t="shared" si="0"/>
        <v>173614787.08609998</v>
      </c>
    </row>
    <row r="9" spans="1:25" ht="24.9" customHeight="1">
      <c r="A9" s="143"/>
      <c r="B9" s="138"/>
      <c r="C9" s="38">
        <v>3</v>
      </c>
      <c r="D9" s="42" t="s">
        <v>134</v>
      </c>
      <c r="E9" s="42">
        <v>115424953.5114</v>
      </c>
      <c r="F9" s="42">
        <v>0</v>
      </c>
      <c r="G9" s="42">
        <v>6512913.1640999997</v>
      </c>
      <c r="H9" s="42">
        <v>3462748.6052999999</v>
      </c>
      <c r="I9" s="42">
        <f t="shared" si="1"/>
        <v>1731374.30265</v>
      </c>
      <c r="J9" s="42">
        <f t="shared" si="2"/>
        <v>1731374.30265</v>
      </c>
      <c r="K9" s="42">
        <v>72507502.890300006</v>
      </c>
      <c r="L9" s="47">
        <f t="shared" si="3"/>
        <v>196176743.86845002</v>
      </c>
      <c r="M9" s="46"/>
      <c r="N9" s="143"/>
      <c r="O9" s="48">
        <v>28</v>
      </c>
      <c r="P9" s="141"/>
      <c r="Q9" s="42" t="s">
        <v>135</v>
      </c>
      <c r="R9" s="42">
        <v>102033833.17550001</v>
      </c>
      <c r="S9" s="42">
        <f t="shared" si="4"/>
        <v>-11651464.66</v>
      </c>
      <c r="T9" s="42">
        <v>5744761.0582999997</v>
      </c>
      <c r="U9" s="42">
        <v>3061014.9953000001</v>
      </c>
      <c r="V9" s="42"/>
      <c r="W9" s="42">
        <f t="shared" si="5"/>
        <v>3061014.9953000001</v>
      </c>
      <c r="X9" s="42">
        <v>73221942.335999995</v>
      </c>
      <c r="Y9" s="47">
        <f t="shared" si="0"/>
        <v>172410086.90509999</v>
      </c>
    </row>
    <row r="10" spans="1:25" ht="24.9" customHeight="1">
      <c r="A10" s="143"/>
      <c r="B10" s="138"/>
      <c r="C10" s="38">
        <v>4</v>
      </c>
      <c r="D10" s="42" t="s">
        <v>136</v>
      </c>
      <c r="E10" s="42">
        <v>117605526.42900001</v>
      </c>
      <c r="F10" s="42">
        <v>0</v>
      </c>
      <c r="G10" s="42">
        <v>6750977.2511999998</v>
      </c>
      <c r="H10" s="42">
        <v>3528165.7928999998</v>
      </c>
      <c r="I10" s="42">
        <f t="shared" si="1"/>
        <v>1764082.8964499999</v>
      </c>
      <c r="J10" s="42">
        <f t="shared" si="2"/>
        <v>1764082.8964499999</v>
      </c>
      <c r="K10" s="42">
        <v>75838126.174600005</v>
      </c>
      <c r="L10" s="47">
        <f t="shared" si="3"/>
        <v>201958712.75125003</v>
      </c>
      <c r="M10" s="46"/>
      <c r="N10" s="143"/>
      <c r="O10" s="48">
        <v>29</v>
      </c>
      <c r="P10" s="141"/>
      <c r="Q10" s="42" t="s">
        <v>137</v>
      </c>
      <c r="R10" s="42">
        <v>120927024.96359999</v>
      </c>
      <c r="S10" s="42">
        <f t="shared" si="4"/>
        <v>-11651464.66</v>
      </c>
      <c r="T10" s="42">
        <v>6676976.7686999999</v>
      </c>
      <c r="U10" s="42">
        <v>3627810.7489</v>
      </c>
      <c r="V10" s="42"/>
      <c r="W10" s="42">
        <f t="shared" si="5"/>
        <v>3627810.7489</v>
      </c>
      <c r="X10" s="42">
        <v>86264057.9639</v>
      </c>
      <c r="Y10" s="47">
        <f t="shared" si="0"/>
        <v>205844405.78509998</v>
      </c>
    </row>
    <row r="11" spans="1:25" ht="24.9" customHeight="1">
      <c r="A11" s="143"/>
      <c r="B11" s="138"/>
      <c r="C11" s="38">
        <v>5</v>
      </c>
      <c r="D11" s="42" t="s">
        <v>138</v>
      </c>
      <c r="E11" s="42">
        <v>107044062.2192</v>
      </c>
      <c r="F11" s="42">
        <v>0</v>
      </c>
      <c r="G11" s="42">
        <v>6162821.4754999997</v>
      </c>
      <c r="H11" s="42">
        <v>3211321.8665999998</v>
      </c>
      <c r="I11" s="42">
        <f t="shared" si="1"/>
        <v>1605660.9332999999</v>
      </c>
      <c r="J11" s="42">
        <f t="shared" si="2"/>
        <v>1605660.9332999999</v>
      </c>
      <c r="K11" s="42">
        <v>67609563.248400003</v>
      </c>
      <c r="L11" s="47">
        <f t="shared" si="3"/>
        <v>182422107.87639999</v>
      </c>
      <c r="M11" s="46"/>
      <c r="N11" s="143"/>
      <c r="O11" s="48">
        <v>30</v>
      </c>
      <c r="P11" s="141"/>
      <c r="Q11" s="42" t="s">
        <v>139</v>
      </c>
      <c r="R11" s="42">
        <v>121873034.3831</v>
      </c>
      <c r="S11" s="42">
        <f t="shared" si="4"/>
        <v>-11651464.66</v>
      </c>
      <c r="T11" s="42">
        <v>6583457.4137000004</v>
      </c>
      <c r="U11" s="42">
        <v>3656191.0315</v>
      </c>
      <c r="V11" s="42"/>
      <c r="W11" s="42">
        <f t="shared" si="5"/>
        <v>3656191.0315</v>
      </c>
      <c r="X11" s="42">
        <v>84955680.2711</v>
      </c>
      <c r="Y11" s="47">
        <f t="shared" si="0"/>
        <v>205416898.43940002</v>
      </c>
    </row>
    <row r="12" spans="1:25" ht="24.9" customHeight="1">
      <c r="A12" s="143"/>
      <c r="B12" s="138"/>
      <c r="C12" s="38">
        <v>6</v>
      </c>
      <c r="D12" s="42" t="s">
        <v>140</v>
      </c>
      <c r="E12" s="42">
        <v>110548847.559</v>
      </c>
      <c r="F12" s="42">
        <v>0</v>
      </c>
      <c r="G12" s="42">
        <v>6333895.0566999996</v>
      </c>
      <c r="H12" s="42">
        <v>3316465.4268</v>
      </c>
      <c r="I12" s="42">
        <f t="shared" si="1"/>
        <v>1658232.7134</v>
      </c>
      <c r="J12" s="42">
        <f t="shared" si="2"/>
        <v>1658232.7134</v>
      </c>
      <c r="K12" s="42">
        <v>70002959.327800006</v>
      </c>
      <c r="L12" s="47">
        <f t="shared" si="3"/>
        <v>188543934.65690002</v>
      </c>
      <c r="M12" s="46"/>
      <c r="N12" s="143"/>
      <c r="O12" s="48">
        <v>31</v>
      </c>
      <c r="P12" s="141"/>
      <c r="Q12" s="42" t="s">
        <v>108</v>
      </c>
      <c r="R12" s="42">
        <v>210715246.648</v>
      </c>
      <c r="S12" s="42">
        <f t="shared" si="4"/>
        <v>-11651464.66</v>
      </c>
      <c r="T12" s="42">
        <v>10744552.476500001</v>
      </c>
      <c r="U12" s="42">
        <v>6321457.3994000005</v>
      </c>
      <c r="V12" s="42"/>
      <c r="W12" s="42">
        <f t="shared" si="5"/>
        <v>6321457.3994000005</v>
      </c>
      <c r="X12" s="42">
        <v>143171265.29519999</v>
      </c>
      <c r="Y12" s="47">
        <f t="shared" si="0"/>
        <v>359301057.1591</v>
      </c>
    </row>
    <row r="13" spans="1:25" ht="24.9" customHeight="1">
      <c r="A13" s="143"/>
      <c r="B13" s="138"/>
      <c r="C13" s="38">
        <v>7</v>
      </c>
      <c r="D13" s="42" t="s">
        <v>141</v>
      </c>
      <c r="E13" s="42">
        <v>107261992.1375</v>
      </c>
      <c r="F13" s="42">
        <v>0</v>
      </c>
      <c r="G13" s="42">
        <v>6127706.8868000004</v>
      </c>
      <c r="H13" s="42">
        <v>3217859.7640999998</v>
      </c>
      <c r="I13" s="42">
        <f t="shared" si="1"/>
        <v>1608929.8820499999</v>
      </c>
      <c r="J13" s="42">
        <f t="shared" si="2"/>
        <v>1608929.8820499999</v>
      </c>
      <c r="K13" s="42">
        <v>67118294.413399994</v>
      </c>
      <c r="L13" s="47">
        <f t="shared" si="3"/>
        <v>182116923.31975001</v>
      </c>
      <c r="M13" s="46"/>
      <c r="N13" s="143"/>
      <c r="O13" s="48">
        <v>32</v>
      </c>
      <c r="P13" s="141"/>
      <c r="Q13" s="42" t="s">
        <v>142</v>
      </c>
      <c r="R13" s="42">
        <v>105542614.4121</v>
      </c>
      <c r="S13" s="42">
        <f t="shared" si="4"/>
        <v>-11651464.66</v>
      </c>
      <c r="T13" s="42">
        <v>5840573.5664999997</v>
      </c>
      <c r="U13" s="42">
        <v>3166278.4323999998</v>
      </c>
      <c r="V13" s="42"/>
      <c r="W13" s="42">
        <f t="shared" si="5"/>
        <v>3166278.4323999998</v>
      </c>
      <c r="X13" s="42">
        <v>74562402.270899996</v>
      </c>
      <c r="Y13" s="47">
        <f t="shared" si="0"/>
        <v>177460404.0219</v>
      </c>
    </row>
    <row r="14" spans="1:25" ht="24.9" customHeight="1">
      <c r="A14" s="143"/>
      <c r="B14" s="138"/>
      <c r="C14" s="38">
        <v>8</v>
      </c>
      <c r="D14" s="42" t="s">
        <v>143</v>
      </c>
      <c r="E14" s="42">
        <v>104587130.75229999</v>
      </c>
      <c r="F14" s="42">
        <v>0</v>
      </c>
      <c r="G14" s="42">
        <v>5906868.6193000004</v>
      </c>
      <c r="H14" s="42">
        <v>3137613.9226000002</v>
      </c>
      <c r="I14" s="42">
        <f t="shared" si="1"/>
        <v>1568806.9613000001</v>
      </c>
      <c r="J14" s="42">
        <f t="shared" si="2"/>
        <v>1568806.9613000001</v>
      </c>
      <c r="K14" s="42">
        <v>64028668.066200003</v>
      </c>
      <c r="L14" s="47">
        <f t="shared" si="3"/>
        <v>176091474.39910001</v>
      </c>
      <c r="M14" s="46"/>
      <c r="N14" s="143"/>
      <c r="O14" s="48">
        <v>33</v>
      </c>
      <c r="P14" s="141"/>
      <c r="Q14" s="42" t="s">
        <v>144</v>
      </c>
      <c r="R14" s="42">
        <v>104452469.8364</v>
      </c>
      <c r="S14" s="42">
        <f t="shared" si="4"/>
        <v>-11651464.66</v>
      </c>
      <c r="T14" s="42">
        <v>5398799.2192000002</v>
      </c>
      <c r="U14" s="42">
        <v>3133574.0951</v>
      </c>
      <c r="V14" s="42"/>
      <c r="W14" s="42">
        <f t="shared" si="5"/>
        <v>3133574.0951</v>
      </c>
      <c r="X14" s="42">
        <v>68381781.139599994</v>
      </c>
      <c r="Y14" s="47">
        <f t="shared" si="0"/>
        <v>169715159.63029999</v>
      </c>
    </row>
    <row r="15" spans="1:25" ht="24.9" customHeight="1">
      <c r="A15" s="143"/>
      <c r="B15" s="138"/>
      <c r="C15" s="38">
        <v>9</v>
      </c>
      <c r="D15" s="42" t="s">
        <v>145</v>
      </c>
      <c r="E15" s="42">
        <v>112834620.3091</v>
      </c>
      <c r="F15" s="42">
        <v>0</v>
      </c>
      <c r="G15" s="42">
        <v>6444683.7033000002</v>
      </c>
      <c r="H15" s="42">
        <v>3385038.6093000001</v>
      </c>
      <c r="I15" s="42">
        <f t="shared" si="1"/>
        <v>1692519.3046500001</v>
      </c>
      <c r="J15" s="42">
        <f t="shared" si="2"/>
        <v>1692519.3046500001</v>
      </c>
      <c r="K15" s="42">
        <v>71552942.151700005</v>
      </c>
      <c r="L15" s="47">
        <f t="shared" si="3"/>
        <v>192524765.46875</v>
      </c>
      <c r="M15" s="46"/>
      <c r="N15" s="143"/>
      <c r="O15" s="48">
        <v>34</v>
      </c>
      <c r="P15" s="141"/>
      <c r="Q15" s="42" t="s">
        <v>146</v>
      </c>
      <c r="R15" s="42">
        <v>125032251.8564</v>
      </c>
      <c r="S15" s="42">
        <f t="shared" si="4"/>
        <v>-11651464.66</v>
      </c>
      <c r="T15" s="42">
        <v>6735044.6261</v>
      </c>
      <c r="U15" s="42">
        <v>3750967.5556999999</v>
      </c>
      <c r="V15" s="42"/>
      <c r="W15" s="42">
        <f t="shared" si="5"/>
        <v>3750967.5556999999</v>
      </c>
      <c r="X15" s="42">
        <v>87076453.3169</v>
      </c>
      <c r="Y15" s="47">
        <f t="shared" si="0"/>
        <v>210943252.69510001</v>
      </c>
    </row>
    <row r="16" spans="1:25" ht="24.9" customHeight="1">
      <c r="A16" s="143"/>
      <c r="B16" s="138"/>
      <c r="C16" s="38">
        <v>10</v>
      </c>
      <c r="D16" s="42" t="s">
        <v>147</v>
      </c>
      <c r="E16" s="42">
        <v>114504308.48720001</v>
      </c>
      <c r="F16" s="42">
        <v>0</v>
      </c>
      <c r="G16" s="42">
        <v>6634993.6886</v>
      </c>
      <c r="H16" s="42">
        <v>3435129.2546000001</v>
      </c>
      <c r="I16" s="42">
        <f t="shared" si="1"/>
        <v>1717564.6273000001</v>
      </c>
      <c r="J16" s="42">
        <f t="shared" si="2"/>
        <v>1717564.6273000001</v>
      </c>
      <c r="K16" s="42">
        <v>74215464.148100004</v>
      </c>
      <c r="L16" s="47">
        <f t="shared" si="3"/>
        <v>197072330.95120001</v>
      </c>
      <c r="M16" s="46"/>
      <c r="N16" s="143"/>
      <c r="O16" s="48">
        <v>35</v>
      </c>
      <c r="P16" s="141"/>
      <c r="Q16" s="42" t="s">
        <v>148</v>
      </c>
      <c r="R16" s="42">
        <v>103163659.12890001</v>
      </c>
      <c r="S16" s="42">
        <f t="shared" si="4"/>
        <v>-11651464.66</v>
      </c>
      <c r="T16" s="42">
        <v>5788059.2697999999</v>
      </c>
      <c r="U16" s="42">
        <v>3094909.7738999999</v>
      </c>
      <c r="V16" s="42"/>
      <c r="W16" s="42">
        <f t="shared" si="5"/>
        <v>3094909.7738999999</v>
      </c>
      <c r="X16" s="42">
        <v>73827703.722200006</v>
      </c>
      <c r="Y16" s="47">
        <f t="shared" si="0"/>
        <v>174222867.23480001</v>
      </c>
    </row>
    <row r="17" spans="1:25" ht="24.9" customHeight="1">
      <c r="A17" s="143"/>
      <c r="B17" s="138"/>
      <c r="C17" s="38">
        <v>11</v>
      </c>
      <c r="D17" s="42" t="s">
        <v>149</v>
      </c>
      <c r="E17" s="42">
        <v>125219620.368</v>
      </c>
      <c r="F17" s="42">
        <v>0</v>
      </c>
      <c r="G17" s="42">
        <v>7327341.2198000001</v>
      </c>
      <c r="H17" s="42">
        <v>3756588.611</v>
      </c>
      <c r="I17" s="42">
        <f t="shared" si="1"/>
        <v>1878294.3055</v>
      </c>
      <c r="J17" s="42">
        <f t="shared" si="2"/>
        <v>1878294.3055</v>
      </c>
      <c r="K17" s="42">
        <v>83901716.434</v>
      </c>
      <c r="L17" s="47">
        <f t="shared" si="3"/>
        <v>218326972.32730001</v>
      </c>
      <c r="M17" s="46"/>
      <c r="N17" s="143"/>
      <c r="O17" s="48">
        <v>36</v>
      </c>
      <c r="P17" s="141"/>
      <c r="Q17" s="42" t="s">
        <v>150</v>
      </c>
      <c r="R17" s="42">
        <v>130572469.4214</v>
      </c>
      <c r="S17" s="42">
        <f t="shared" si="4"/>
        <v>-11651464.66</v>
      </c>
      <c r="T17" s="42">
        <v>7016732.9654999999</v>
      </c>
      <c r="U17" s="42">
        <v>3917174.0825999998</v>
      </c>
      <c r="V17" s="42"/>
      <c r="W17" s="42">
        <f t="shared" si="5"/>
        <v>3917174.0825999998</v>
      </c>
      <c r="X17" s="42">
        <v>91017399.443599999</v>
      </c>
      <c r="Y17" s="47">
        <f t="shared" si="0"/>
        <v>220872311.25309998</v>
      </c>
    </row>
    <row r="18" spans="1:25" ht="24.9" customHeight="1">
      <c r="A18" s="143"/>
      <c r="B18" s="138"/>
      <c r="C18" s="38">
        <v>12</v>
      </c>
      <c r="D18" s="42" t="s">
        <v>151</v>
      </c>
      <c r="E18" s="42">
        <v>120564234.3097</v>
      </c>
      <c r="F18" s="42">
        <v>0</v>
      </c>
      <c r="G18" s="42">
        <v>7050076.1666000001</v>
      </c>
      <c r="H18" s="42">
        <v>3616927.0293000001</v>
      </c>
      <c r="I18" s="42">
        <f t="shared" si="1"/>
        <v>1808463.51465</v>
      </c>
      <c r="J18" s="42">
        <f t="shared" si="2"/>
        <v>1808463.51465</v>
      </c>
      <c r="K18" s="42">
        <v>80022654.0634</v>
      </c>
      <c r="L18" s="47">
        <f t="shared" si="3"/>
        <v>209445428.05435002</v>
      </c>
      <c r="M18" s="46"/>
      <c r="N18" s="143"/>
      <c r="O18" s="48">
        <v>37</v>
      </c>
      <c r="P18" s="141"/>
      <c r="Q18" s="42" t="s">
        <v>152</v>
      </c>
      <c r="R18" s="42">
        <v>114663560.5017</v>
      </c>
      <c r="S18" s="42">
        <f t="shared" si="4"/>
        <v>-11651464.66</v>
      </c>
      <c r="T18" s="42">
        <v>6463354.8696999997</v>
      </c>
      <c r="U18" s="42">
        <v>3439906.8149999999</v>
      </c>
      <c r="V18" s="42"/>
      <c r="W18" s="42">
        <f t="shared" si="5"/>
        <v>3439906.8149999999</v>
      </c>
      <c r="X18" s="42">
        <v>83275391.8477</v>
      </c>
      <c r="Y18" s="47">
        <f t="shared" si="0"/>
        <v>196190749.3741</v>
      </c>
    </row>
    <row r="19" spans="1:25" ht="24.9" customHeight="1">
      <c r="A19" s="143"/>
      <c r="B19" s="138"/>
      <c r="C19" s="38">
        <v>13</v>
      </c>
      <c r="D19" s="42" t="s">
        <v>153</v>
      </c>
      <c r="E19" s="42">
        <v>92065508.679399997</v>
      </c>
      <c r="F19" s="42">
        <v>0</v>
      </c>
      <c r="G19" s="42">
        <v>5561004.5925000003</v>
      </c>
      <c r="H19" s="42">
        <v>2761965.2604</v>
      </c>
      <c r="I19" s="42">
        <f t="shared" si="1"/>
        <v>1380982.6302</v>
      </c>
      <c r="J19" s="42">
        <f t="shared" si="2"/>
        <v>1380982.6302</v>
      </c>
      <c r="K19" s="42">
        <v>59189875.306699999</v>
      </c>
      <c r="L19" s="47">
        <f t="shared" si="3"/>
        <v>158197371.20879999</v>
      </c>
      <c r="M19" s="46"/>
      <c r="N19" s="143"/>
      <c r="O19" s="48">
        <v>38</v>
      </c>
      <c r="P19" s="141"/>
      <c r="Q19" s="42" t="s">
        <v>154</v>
      </c>
      <c r="R19" s="42">
        <v>119233319.89129999</v>
      </c>
      <c r="S19" s="42">
        <f t="shared" si="4"/>
        <v>-11651464.66</v>
      </c>
      <c r="T19" s="42">
        <v>6665760.9669000003</v>
      </c>
      <c r="U19" s="42">
        <v>3576999.5967000001</v>
      </c>
      <c r="V19" s="42"/>
      <c r="W19" s="42">
        <f t="shared" si="5"/>
        <v>3576999.5967000001</v>
      </c>
      <c r="X19" s="42">
        <v>86107143.869900003</v>
      </c>
      <c r="Y19" s="47">
        <f t="shared" si="0"/>
        <v>203931759.66479999</v>
      </c>
    </row>
    <row r="20" spans="1:25" ht="24.9" customHeight="1">
      <c r="A20" s="143"/>
      <c r="B20" s="138"/>
      <c r="C20" s="38">
        <v>14</v>
      </c>
      <c r="D20" s="42" t="s">
        <v>155</v>
      </c>
      <c r="E20" s="42">
        <v>86989330.440200001</v>
      </c>
      <c r="F20" s="42">
        <v>0</v>
      </c>
      <c r="G20" s="42">
        <v>5302856.3952000001</v>
      </c>
      <c r="H20" s="42">
        <v>2609679.9131999998</v>
      </c>
      <c r="I20" s="42">
        <f t="shared" si="1"/>
        <v>1304839.9565999999</v>
      </c>
      <c r="J20" s="42">
        <f t="shared" si="2"/>
        <v>1304839.9565999999</v>
      </c>
      <c r="K20" s="42">
        <v>55578266.319200002</v>
      </c>
      <c r="L20" s="47">
        <f t="shared" si="3"/>
        <v>149175293.1112</v>
      </c>
      <c r="M20" s="46"/>
      <c r="N20" s="143"/>
      <c r="O20" s="48">
        <v>39</v>
      </c>
      <c r="P20" s="141"/>
      <c r="Q20" s="42" t="s">
        <v>156</v>
      </c>
      <c r="R20" s="42">
        <v>93866850.974999994</v>
      </c>
      <c r="S20" s="42">
        <f t="shared" si="4"/>
        <v>-11651464.66</v>
      </c>
      <c r="T20" s="42">
        <v>5322114.4349999996</v>
      </c>
      <c r="U20" s="42">
        <v>2816005.5292000002</v>
      </c>
      <c r="V20" s="42"/>
      <c r="W20" s="42">
        <f t="shared" si="5"/>
        <v>2816005.5292000002</v>
      </c>
      <c r="X20" s="42">
        <v>67308926.636399999</v>
      </c>
      <c r="Y20" s="47">
        <f t="shared" si="0"/>
        <v>157662432.9156</v>
      </c>
    </row>
    <row r="21" spans="1:25" ht="24.9" customHeight="1">
      <c r="A21" s="143"/>
      <c r="B21" s="138"/>
      <c r="C21" s="38">
        <v>15</v>
      </c>
      <c r="D21" s="42" t="s">
        <v>157</v>
      </c>
      <c r="E21" s="42">
        <v>90581373.413200006</v>
      </c>
      <c r="F21" s="42">
        <v>0</v>
      </c>
      <c r="G21" s="42">
        <v>5625528.0568000004</v>
      </c>
      <c r="H21" s="42">
        <v>2717441.2023999998</v>
      </c>
      <c r="I21" s="42">
        <f t="shared" si="1"/>
        <v>1358720.6011999999</v>
      </c>
      <c r="J21" s="42">
        <f t="shared" si="2"/>
        <v>1358720.6011999999</v>
      </c>
      <c r="K21" s="42">
        <v>60092587.492899999</v>
      </c>
      <c r="L21" s="47">
        <f t="shared" si="3"/>
        <v>157658209.5641</v>
      </c>
      <c r="M21" s="46"/>
      <c r="N21" s="143"/>
      <c r="O21" s="48">
        <v>40</v>
      </c>
      <c r="P21" s="141"/>
      <c r="Q21" s="42" t="s">
        <v>158</v>
      </c>
      <c r="R21" s="42">
        <v>103491536.69140001</v>
      </c>
      <c r="S21" s="42">
        <f t="shared" si="4"/>
        <v>-11651464.66</v>
      </c>
      <c r="T21" s="42">
        <v>5973609.0602000002</v>
      </c>
      <c r="U21" s="42">
        <v>3104746.1006999998</v>
      </c>
      <c r="V21" s="42"/>
      <c r="W21" s="42">
        <f t="shared" si="5"/>
        <v>3104746.1006999998</v>
      </c>
      <c r="X21" s="42">
        <v>76423628.457699999</v>
      </c>
      <c r="Y21" s="47">
        <f t="shared" si="0"/>
        <v>177342055.65000004</v>
      </c>
    </row>
    <row r="22" spans="1:25" ht="24.9" customHeight="1">
      <c r="A22" s="143"/>
      <c r="B22" s="138"/>
      <c r="C22" s="38">
        <v>16</v>
      </c>
      <c r="D22" s="42" t="s">
        <v>159</v>
      </c>
      <c r="E22" s="42">
        <v>135027617.3926</v>
      </c>
      <c r="F22" s="42">
        <v>0</v>
      </c>
      <c r="G22" s="42">
        <v>7061248.4961999999</v>
      </c>
      <c r="H22" s="42">
        <v>4050828.5218000002</v>
      </c>
      <c r="I22" s="42">
        <f t="shared" si="1"/>
        <v>2025414.2609000001</v>
      </c>
      <c r="J22" s="42">
        <f t="shared" si="2"/>
        <v>2025414.2609000001</v>
      </c>
      <c r="K22" s="42">
        <v>80178959.963300005</v>
      </c>
      <c r="L22" s="47">
        <f t="shared" si="3"/>
        <v>224293240.11299998</v>
      </c>
      <c r="M22" s="46"/>
      <c r="N22" s="143"/>
      <c r="O22" s="48">
        <v>41</v>
      </c>
      <c r="P22" s="141"/>
      <c r="Q22" s="42" t="s">
        <v>160</v>
      </c>
      <c r="R22" s="42">
        <v>127608740.15270001</v>
      </c>
      <c r="S22" s="42">
        <f t="shared" si="4"/>
        <v>-11651464.66</v>
      </c>
      <c r="T22" s="42">
        <v>6778516.7259999998</v>
      </c>
      <c r="U22" s="42">
        <v>3828262.2045999998</v>
      </c>
      <c r="V22" s="42"/>
      <c r="W22" s="42">
        <f t="shared" si="5"/>
        <v>3828262.2045999998</v>
      </c>
      <c r="X22" s="42">
        <v>87684647.479699999</v>
      </c>
      <c r="Y22" s="47">
        <f t="shared" si="0"/>
        <v>214248701.903</v>
      </c>
    </row>
    <row r="23" spans="1:25" ht="24.9" customHeight="1">
      <c r="A23" s="143"/>
      <c r="B23" s="139"/>
      <c r="C23" s="38">
        <v>17</v>
      </c>
      <c r="D23" s="42" t="s">
        <v>161</v>
      </c>
      <c r="E23" s="42">
        <v>116671782.4517</v>
      </c>
      <c r="F23" s="42">
        <v>0</v>
      </c>
      <c r="G23" s="42">
        <v>6169092.3258999996</v>
      </c>
      <c r="H23" s="42">
        <v>3500153.4736000001</v>
      </c>
      <c r="I23" s="42">
        <f t="shared" si="1"/>
        <v>1750076.7368000001</v>
      </c>
      <c r="J23" s="42">
        <f t="shared" si="2"/>
        <v>1750076.7368000001</v>
      </c>
      <c r="K23" s="42">
        <v>67697295.256400004</v>
      </c>
      <c r="L23" s="47">
        <f t="shared" si="3"/>
        <v>192288246.77079999</v>
      </c>
      <c r="M23" s="46"/>
      <c r="N23" s="143"/>
      <c r="O23" s="48">
        <v>42</v>
      </c>
      <c r="P23" s="141"/>
      <c r="Q23" s="42" t="s">
        <v>162</v>
      </c>
      <c r="R23" s="42">
        <v>149196526.0819</v>
      </c>
      <c r="S23" s="42">
        <f t="shared" si="4"/>
        <v>-11651464.66</v>
      </c>
      <c r="T23" s="42">
        <v>8277380.3905999996</v>
      </c>
      <c r="U23" s="42">
        <v>4475895.7824999997</v>
      </c>
      <c r="V23" s="42"/>
      <c r="W23" s="42">
        <f t="shared" si="5"/>
        <v>4475895.7824999997</v>
      </c>
      <c r="X23" s="42">
        <v>108654421.9717</v>
      </c>
      <c r="Y23" s="47">
        <f t="shared" si="0"/>
        <v>258952759.56669998</v>
      </c>
    </row>
    <row r="24" spans="1:25" ht="24.9" customHeight="1">
      <c r="A24" s="38"/>
      <c r="B24" s="144" t="s">
        <v>163</v>
      </c>
      <c r="C24" s="145"/>
      <c r="D24" s="43"/>
      <c r="E24" s="43">
        <f>SUM(E7:E23)</f>
        <v>1919305241.2983</v>
      </c>
      <c r="F24" s="43">
        <f t="shared" ref="F24:K24" si="6">SUM(F7:F23)</f>
        <v>0</v>
      </c>
      <c r="G24" s="43">
        <f t="shared" si="6"/>
        <v>110072843.69930001</v>
      </c>
      <c r="H24" s="43">
        <f t="shared" si="6"/>
        <v>57579157.239099994</v>
      </c>
      <c r="I24" s="43">
        <f t="shared" si="6"/>
        <v>28789578.619549997</v>
      </c>
      <c r="J24" s="43">
        <f t="shared" si="6"/>
        <v>28789578.619549997</v>
      </c>
      <c r="K24" s="43">
        <f t="shared" si="6"/>
        <v>1223580204.8176003</v>
      </c>
      <c r="L24" s="49">
        <f t="shared" si="3"/>
        <v>3281747868.4347506</v>
      </c>
      <c r="M24" s="46"/>
      <c r="N24" s="143"/>
      <c r="O24" s="48">
        <v>43</v>
      </c>
      <c r="P24" s="141"/>
      <c r="Q24" s="42" t="s">
        <v>164</v>
      </c>
      <c r="R24" s="42">
        <v>97365947.081200004</v>
      </c>
      <c r="S24" s="42">
        <f t="shared" si="4"/>
        <v>-11651464.66</v>
      </c>
      <c r="T24" s="42">
        <v>5659599.2145999996</v>
      </c>
      <c r="U24" s="42">
        <v>2920978.4123999998</v>
      </c>
      <c r="V24" s="42"/>
      <c r="W24" s="42">
        <f t="shared" si="5"/>
        <v>2920978.4123999998</v>
      </c>
      <c r="X24" s="42">
        <v>72030489.971000001</v>
      </c>
      <c r="Y24" s="47">
        <f t="shared" si="0"/>
        <v>166325550.01920003</v>
      </c>
    </row>
    <row r="25" spans="1:25" ht="24.9" customHeight="1">
      <c r="A25" s="143">
        <v>2</v>
      </c>
      <c r="B25" s="137" t="s">
        <v>165</v>
      </c>
      <c r="C25" s="38">
        <v>1</v>
      </c>
      <c r="D25" s="42" t="s">
        <v>166</v>
      </c>
      <c r="E25" s="42">
        <v>119650719.9684</v>
      </c>
      <c r="F25" s="42">
        <f>-1388888.89</f>
        <v>-1388888.89</v>
      </c>
      <c r="G25" s="42">
        <v>5800013.7625000002</v>
      </c>
      <c r="H25" s="42">
        <v>3589521.5991000002</v>
      </c>
      <c r="I25" s="42">
        <v>0</v>
      </c>
      <c r="J25" s="42">
        <f t="shared" si="2"/>
        <v>3589521.5991000002</v>
      </c>
      <c r="K25" s="42">
        <v>76812653.577999994</v>
      </c>
      <c r="L25" s="47">
        <f t="shared" si="3"/>
        <v>204464020.01800001</v>
      </c>
      <c r="M25" s="46"/>
      <c r="N25" s="143"/>
      <c r="O25" s="48">
        <v>44</v>
      </c>
      <c r="P25" s="142"/>
      <c r="Q25" s="42" t="s">
        <v>167</v>
      </c>
      <c r="R25" s="42">
        <v>114488800.0733</v>
      </c>
      <c r="S25" s="42">
        <f t="shared" si="4"/>
        <v>-11651464.66</v>
      </c>
      <c r="T25" s="42">
        <v>6272577.5592999998</v>
      </c>
      <c r="U25" s="42">
        <v>3434664.0022</v>
      </c>
      <c r="V25" s="42"/>
      <c r="W25" s="42">
        <f t="shared" si="5"/>
        <v>3434664.0022</v>
      </c>
      <c r="X25" s="42">
        <v>80606331.7641</v>
      </c>
      <c r="Y25" s="47">
        <f t="shared" si="0"/>
        <v>193150908.73890001</v>
      </c>
    </row>
    <row r="26" spans="1:25" ht="24.9" customHeight="1">
      <c r="A26" s="143"/>
      <c r="B26" s="138"/>
      <c r="C26" s="38">
        <v>2</v>
      </c>
      <c r="D26" s="42" t="s">
        <v>168</v>
      </c>
      <c r="E26" s="42">
        <v>146170989.62040001</v>
      </c>
      <c r="F26" s="42">
        <f t="shared" ref="F26:F45" si="7">-1388888.89</f>
        <v>-1388888.89</v>
      </c>
      <c r="G26" s="42">
        <v>6093841.6857000003</v>
      </c>
      <c r="H26" s="42">
        <v>4385129.6886</v>
      </c>
      <c r="I26" s="42">
        <v>0</v>
      </c>
      <c r="J26" s="42">
        <f t="shared" si="2"/>
        <v>4385129.6886</v>
      </c>
      <c r="K26" s="42">
        <v>80923437.924600005</v>
      </c>
      <c r="L26" s="47">
        <f t="shared" si="3"/>
        <v>236184510.02930003</v>
      </c>
      <c r="M26" s="46"/>
      <c r="N26" s="50"/>
      <c r="O26" s="145"/>
      <c r="P26" s="146"/>
      <c r="Q26" s="43"/>
      <c r="R26" s="43">
        <f>2250262204.6233+3034359230.16</f>
        <v>5284621434.7833004</v>
      </c>
      <c r="S26" s="43">
        <f>S7+S8+S9+S10+S11+S12+S13+S14+S15+S16+S17+S18+S19+S20+S21+S22+S23+S24+S25-291286616.5</f>
        <v>-512664445.03999996</v>
      </c>
      <c r="T26" s="43">
        <f>123239822.027+166179579.12</f>
        <v>289419401.14700001</v>
      </c>
      <c r="U26" s="43">
        <f>67507866.13866+91030776.9</f>
        <v>158538643.03865999</v>
      </c>
      <c r="V26" s="43">
        <v>0</v>
      </c>
      <c r="W26" s="43">
        <f>67507866.13866+91030776.9</f>
        <v>158538643.03865999</v>
      </c>
      <c r="X26" s="43">
        <f>1588333392.8025+2146180802.36</f>
        <v>3734514195.1624999</v>
      </c>
      <c r="Y26" s="49">
        <f t="shared" si="0"/>
        <v>8954429229.0914612</v>
      </c>
    </row>
    <row r="27" spans="1:25" ht="24.9" customHeight="1">
      <c r="A27" s="143"/>
      <c r="B27" s="138"/>
      <c r="C27" s="38">
        <v>3</v>
      </c>
      <c r="D27" s="42" t="s">
        <v>169</v>
      </c>
      <c r="E27" s="42">
        <v>124464639.5368</v>
      </c>
      <c r="F27" s="42">
        <f t="shared" si="7"/>
        <v>-1388888.89</v>
      </c>
      <c r="G27" s="42">
        <v>5624343.0067999996</v>
      </c>
      <c r="H27" s="42">
        <v>3733939.1861</v>
      </c>
      <c r="I27" s="42">
        <v>0</v>
      </c>
      <c r="J27" s="42">
        <f t="shared" si="2"/>
        <v>3733939.1861</v>
      </c>
      <c r="K27" s="42">
        <v>74354940.965900004</v>
      </c>
      <c r="L27" s="47">
        <f t="shared" si="3"/>
        <v>206788973.80559999</v>
      </c>
      <c r="M27" s="46"/>
      <c r="N27" s="137">
        <v>20</v>
      </c>
      <c r="O27" s="48">
        <v>1</v>
      </c>
      <c r="P27" s="137" t="s">
        <v>103</v>
      </c>
      <c r="Q27" s="42" t="s">
        <v>170</v>
      </c>
      <c r="R27" s="42">
        <v>116337374.5684</v>
      </c>
      <c r="S27" s="42">
        <v>0</v>
      </c>
      <c r="T27" s="42">
        <v>5280102.9211999997</v>
      </c>
      <c r="U27" s="42">
        <v>3490121.2371</v>
      </c>
      <c r="V27" s="42"/>
      <c r="W27" s="42">
        <f t="shared" si="5"/>
        <v>3490121.2371</v>
      </c>
      <c r="X27" s="42">
        <v>69363742.463599995</v>
      </c>
      <c r="Y27" s="47">
        <f t="shared" ref="Y27:Y71" si="8">R27+S27+T27+W27+X27</f>
        <v>194471341.19029999</v>
      </c>
    </row>
    <row r="28" spans="1:25" ht="24.9" customHeight="1">
      <c r="A28" s="143"/>
      <c r="B28" s="138"/>
      <c r="C28" s="38">
        <v>4</v>
      </c>
      <c r="D28" s="42" t="s">
        <v>171</v>
      </c>
      <c r="E28" s="42">
        <v>108970585.27320001</v>
      </c>
      <c r="F28" s="42">
        <f t="shared" si="7"/>
        <v>-1388888.89</v>
      </c>
      <c r="G28" s="42">
        <v>5253830.2993000001</v>
      </c>
      <c r="H28" s="42">
        <v>3269117.5581999999</v>
      </c>
      <c r="I28" s="42">
        <v>0</v>
      </c>
      <c r="J28" s="42">
        <f t="shared" si="2"/>
        <v>3269117.5581999999</v>
      </c>
      <c r="K28" s="42">
        <v>69171302.116099998</v>
      </c>
      <c r="L28" s="47">
        <f t="shared" si="3"/>
        <v>185275946.35680002</v>
      </c>
      <c r="M28" s="46"/>
      <c r="N28" s="138"/>
      <c r="O28" s="48">
        <v>2</v>
      </c>
      <c r="P28" s="138"/>
      <c r="Q28" s="42" t="s">
        <v>172</v>
      </c>
      <c r="R28" s="42">
        <v>119878844.0133</v>
      </c>
      <c r="S28" s="42">
        <v>0</v>
      </c>
      <c r="T28" s="42">
        <v>5662700.8724999996</v>
      </c>
      <c r="U28" s="42">
        <v>3596365.3204000001</v>
      </c>
      <c r="V28" s="42"/>
      <c r="W28" s="42">
        <f t="shared" si="5"/>
        <v>3596365.3204000001</v>
      </c>
      <c r="X28" s="42">
        <v>74716459.290700004</v>
      </c>
      <c r="Y28" s="47">
        <f t="shared" si="8"/>
        <v>203854369.49690002</v>
      </c>
    </row>
    <row r="29" spans="1:25" ht="24.9" customHeight="1">
      <c r="A29" s="143"/>
      <c r="B29" s="138"/>
      <c r="C29" s="38">
        <v>5</v>
      </c>
      <c r="D29" s="42" t="s">
        <v>173</v>
      </c>
      <c r="E29" s="42">
        <v>107830299.0601</v>
      </c>
      <c r="F29" s="42">
        <f t="shared" si="7"/>
        <v>-1388888.89</v>
      </c>
      <c r="G29" s="42">
        <v>5432435.4216999998</v>
      </c>
      <c r="H29" s="42">
        <v>3234908.9717999999</v>
      </c>
      <c r="I29" s="42">
        <v>0</v>
      </c>
      <c r="J29" s="42">
        <f t="shared" si="2"/>
        <v>3234908.9717999999</v>
      </c>
      <c r="K29" s="42">
        <v>71670067.834099993</v>
      </c>
      <c r="L29" s="47">
        <f t="shared" si="3"/>
        <v>186778822.39770001</v>
      </c>
      <c r="M29" s="46"/>
      <c r="N29" s="138"/>
      <c r="O29" s="48">
        <v>3</v>
      </c>
      <c r="P29" s="138"/>
      <c r="Q29" s="42" t="s">
        <v>174</v>
      </c>
      <c r="R29" s="42">
        <v>130416857.0222</v>
      </c>
      <c r="S29" s="42">
        <v>0</v>
      </c>
      <c r="T29" s="42">
        <v>5927913.2860000003</v>
      </c>
      <c r="U29" s="42">
        <v>3912505.7107000002</v>
      </c>
      <c r="V29" s="42"/>
      <c r="W29" s="42">
        <f t="shared" si="5"/>
        <v>3912505.7107000002</v>
      </c>
      <c r="X29" s="42">
        <v>78426899.829699993</v>
      </c>
      <c r="Y29" s="47">
        <f t="shared" si="8"/>
        <v>218684175.8486</v>
      </c>
    </row>
    <row r="30" spans="1:25" ht="24.9" customHeight="1">
      <c r="A30" s="143"/>
      <c r="B30" s="138"/>
      <c r="C30" s="38">
        <v>6</v>
      </c>
      <c r="D30" s="42" t="s">
        <v>175</v>
      </c>
      <c r="E30" s="42">
        <v>115286128.1354</v>
      </c>
      <c r="F30" s="42">
        <f t="shared" si="7"/>
        <v>-1388888.89</v>
      </c>
      <c r="G30" s="42">
        <v>5773213.2128999997</v>
      </c>
      <c r="H30" s="42">
        <v>3458583.8440999999</v>
      </c>
      <c r="I30" s="42">
        <v>0</v>
      </c>
      <c r="J30" s="42">
        <f t="shared" si="2"/>
        <v>3458583.8440999999</v>
      </c>
      <c r="K30" s="42">
        <v>76437701.876599997</v>
      </c>
      <c r="L30" s="47">
        <f t="shared" si="3"/>
        <v>199566738.17899999</v>
      </c>
      <c r="M30" s="46"/>
      <c r="N30" s="138"/>
      <c r="O30" s="48">
        <v>4</v>
      </c>
      <c r="P30" s="138"/>
      <c r="Q30" s="42" t="s">
        <v>176</v>
      </c>
      <c r="R30" s="42">
        <v>122278773.8053</v>
      </c>
      <c r="S30" s="42">
        <v>0</v>
      </c>
      <c r="T30" s="42">
        <v>5802354.9934999999</v>
      </c>
      <c r="U30" s="42">
        <v>3668363.2141999998</v>
      </c>
      <c r="V30" s="42"/>
      <c r="W30" s="42">
        <f t="shared" si="5"/>
        <v>3668363.2141999998</v>
      </c>
      <c r="X30" s="42">
        <v>76670283.038900003</v>
      </c>
      <c r="Y30" s="47">
        <f t="shared" si="8"/>
        <v>208419775.0519</v>
      </c>
    </row>
    <row r="31" spans="1:25" ht="24.9" customHeight="1">
      <c r="A31" s="143"/>
      <c r="B31" s="138"/>
      <c r="C31" s="38">
        <v>7</v>
      </c>
      <c r="D31" s="42" t="s">
        <v>177</v>
      </c>
      <c r="E31" s="42">
        <v>125574234.6039</v>
      </c>
      <c r="F31" s="42">
        <f t="shared" si="7"/>
        <v>-1388888.89</v>
      </c>
      <c r="G31" s="42">
        <v>5679106.9846000001</v>
      </c>
      <c r="H31" s="42">
        <v>3767227.0381</v>
      </c>
      <c r="I31" s="42">
        <v>0</v>
      </c>
      <c r="J31" s="42">
        <f t="shared" si="2"/>
        <v>3767227.0381</v>
      </c>
      <c r="K31" s="42">
        <v>75121113.562600002</v>
      </c>
      <c r="L31" s="47">
        <f t="shared" si="3"/>
        <v>208752793.2992</v>
      </c>
      <c r="M31" s="46"/>
      <c r="N31" s="138"/>
      <c r="O31" s="48">
        <v>5</v>
      </c>
      <c r="P31" s="138"/>
      <c r="Q31" s="42" t="s">
        <v>178</v>
      </c>
      <c r="R31" s="42">
        <v>114357334.3364</v>
      </c>
      <c r="S31" s="42">
        <v>0</v>
      </c>
      <c r="T31" s="42">
        <v>5312543.9758000001</v>
      </c>
      <c r="U31" s="42">
        <v>3430720.0301000001</v>
      </c>
      <c r="V31" s="42"/>
      <c r="W31" s="42">
        <f t="shared" si="5"/>
        <v>3430720.0301000001</v>
      </c>
      <c r="X31" s="42">
        <v>69817607.357600003</v>
      </c>
      <c r="Y31" s="47">
        <f t="shared" si="8"/>
        <v>192918205.69990003</v>
      </c>
    </row>
    <row r="32" spans="1:25" ht="24.9" customHeight="1">
      <c r="A32" s="143"/>
      <c r="B32" s="138"/>
      <c r="C32" s="38">
        <v>8</v>
      </c>
      <c r="D32" s="42" t="s">
        <v>179</v>
      </c>
      <c r="E32" s="42">
        <v>131361124.7123</v>
      </c>
      <c r="F32" s="42">
        <f t="shared" si="7"/>
        <v>-1388888.89</v>
      </c>
      <c r="G32" s="42">
        <v>5672010.1643000003</v>
      </c>
      <c r="H32" s="42">
        <v>3940833.7414000002</v>
      </c>
      <c r="I32" s="42">
        <v>0</v>
      </c>
      <c r="J32" s="42">
        <f t="shared" si="2"/>
        <v>3940833.7414000002</v>
      </c>
      <c r="K32" s="42">
        <v>75021825.865500003</v>
      </c>
      <c r="L32" s="47">
        <f t="shared" si="3"/>
        <v>214606905.59350002</v>
      </c>
      <c r="M32" s="46"/>
      <c r="N32" s="138"/>
      <c r="O32" s="48">
        <v>6</v>
      </c>
      <c r="P32" s="138"/>
      <c r="Q32" s="42" t="s">
        <v>180</v>
      </c>
      <c r="R32" s="42">
        <v>106968103.4598</v>
      </c>
      <c r="S32" s="42">
        <v>0</v>
      </c>
      <c r="T32" s="42">
        <v>5152316.6836000001</v>
      </c>
      <c r="U32" s="42">
        <v>3209043.1038000002</v>
      </c>
      <c r="V32" s="42"/>
      <c r="W32" s="42">
        <f t="shared" si="5"/>
        <v>3209043.1038000002</v>
      </c>
      <c r="X32" s="42">
        <v>67575955.721900001</v>
      </c>
      <c r="Y32" s="47">
        <f t="shared" si="8"/>
        <v>182905418.9691</v>
      </c>
    </row>
    <row r="33" spans="1:25" ht="24.9" customHeight="1">
      <c r="A33" s="143"/>
      <c r="B33" s="138"/>
      <c r="C33" s="38">
        <v>9</v>
      </c>
      <c r="D33" s="42" t="s">
        <v>181</v>
      </c>
      <c r="E33" s="42">
        <v>114211962.103</v>
      </c>
      <c r="F33" s="42">
        <f t="shared" si="7"/>
        <v>-1388888.89</v>
      </c>
      <c r="G33" s="42">
        <v>5995594.7399000004</v>
      </c>
      <c r="H33" s="42">
        <v>3426358.8631000002</v>
      </c>
      <c r="I33" s="42">
        <v>0</v>
      </c>
      <c r="J33" s="42">
        <f t="shared" si="2"/>
        <v>3426358.8631000002</v>
      </c>
      <c r="K33" s="42">
        <v>79548919.116600007</v>
      </c>
      <c r="L33" s="47">
        <f t="shared" si="3"/>
        <v>201793945.93260002</v>
      </c>
      <c r="M33" s="46"/>
      <c r="N33" s="138"/>
      <c r="O33" s="48">
        <v>7</v>
      </c>
      <c r="P33" s="138"/>
      <c r="Q33" s="42" t="s">
        <v>182</v>
      </c>
      <c r="R33" s="42">
        <v>107318160.04620001</v>
      </c>
      <c r="S33" s="42">
        <v>0</v>
      </c>
      <c r="T33" s="42">
        <v>4892331.7900999999</v>
      </c>
      <c r="U33" s="42">
        <v>3219544.8014000002</v>
      </c>
      <c r="V33" s="42"/>
      <c r="W33" s="42">
        <f t="shared" si="5"/>
        <v>3219544.8014000002</v>
      </c>
      <c r="X33" s="42">
        <v>63938650.531099997</v>
      </c>
      <c r="Y33" s="47">
        <f t="shared" si="8"/>
        <v>179368687.1688</v>
      </c>
    </row>
    <row r="34" spans="1:25" ht="24.9" customHeight="1">
      <c r="A34" s="143"/>
      <c r="B34" s="138"/>
      <c r="C34" s="38">
        <v>10</v>
      </c>
      <c r="D34" s="42" t="s">
        <v>183</v>
      </c>
      <c r="E34" s="42">
        <v>102261792.1496</v>
      </c>
      <c r="F34" s="42">
        <f t="shared" si="7"/>
        <v>-1388888.89</v>
      </c>
      <c r="G34" s="42">
        <v>5066987.2138999999</v>
      </c>
      <c r="H34" s="42">
        <v>3067853.7645</v>
      </c>
      <c r="I34" s="42">
        <v>0</v>
      </c>
      <c r="J34" s="42">
        <f t="shared" si="2"/>
        <v>3067853.7645</v>
      </c>
      <c r="K34" s="42">
        <v>66557283.604199998</v>
      </c>
      <c r="L34" s="47">
        <f t="shared" si="3"/>
        <v>175565027.84220001</v>
      </c>
      <c r="M34" s="46"/>
      <c r="N34" s="138"/>
      <c r="O34" s="48">
        <v>8</v>
      </c>
      <c r="P34" s="138"/>
      <c r="Q34" s="42" t="s">
        <v>184</v>
      </c>
      <c r="R34" s="42">
        <v>114905538.74150001</v>
      </c>
      <c r="S34" s="42">
        <v>0</v>
      </c>
      <c r="T34" s="42">
        <v>5240630.2544999998</v>
      </c>
      <c r="U34" s="42">
        <v>3447166.1622000001</v>
      </c>
      <c r="V34" s="42"/>
      <c r="W34" s="42">
        <f t="shared" si="5"/>
        <v>3447166.1622000001</v>
      </c>
      <c r="X34" s="42">
        <v>68811502.163699999</v>
      </c>
      <c r="Y34" s="47">
        <f t="shared" si="8"/>
        <v>192404837.32190001</v>
      </c>
    </row>
    <row r="35" spans="1:25" ht="24.9" customHeight="1">
      <c r="A35" s="143"/>
      <c r="B35" s="138"/>
      <c r="C35" s="38">
        <v>11</v>
      </c>
      <c r="D35" s="42" t="s">
        <v>185</v>
      </c>
      <c r="E35" s="42">
        <v>103920846.4973</v>
      </c>
      <c r="F35" s="42">
        <f t="shared" si="7"/>
        <v>-1388888.89</v>
      </c>
      <c r="G35" s="42">
        <v>5306344.5959999999</v>
      </c>
      <c r="H35" s="42">
        <v>3117625.3949000002</v>
      </c>
      <c r="I35" s="42">
        <v>0</v>
      </c>
      <c r="J35" s="42">
        <f t="shared" si="2"/>
        <v>3117625.3949000002</v>
      </c>
      <c r="K35" s="42">
        <v>69906000.664800003</v>
      </c>
      <c r="L35" s="47">
        <f t="shared" si="3"/>
        <v>180861928.26300001</v>
      </c>
      <c r="M35" s="46"/>
      <c r="N35" s="138"/>
      <c r="O35" s="48">
        <v>9</v>
      </c>
      <c r="P35" s="138"/>
      <c r="Q35" s="42" t="s">
        <v>186</v>
      </c>
      <c r="R35" s="42">
        <v>107775932.1825</v>
      </c>
      <c r="S35" s="42">
        <v>0</v>
      </c>
      <c r="T35" s="42">
        <v>5022878.5060999999</v>
      </c>
      <c r="U35" s="42">
        <v>3233277.9654999999</v>
      </c>
      <c r="V35" s="42"/>
      <c r="W35" s="42">
        <f t="shared" si="5"/>
        <v>3233277.9654999999</v>
      </c>
      <c r="X35" s="42">
        <v>65765057.6021</v>
      </c>
      <c r="Y35" s="47">
        <f t="shared" si="8"/>
        <v>181797146.25620002</v>
      </c>
    </row>
    <row r="36" spans="1:25" ht="24.9" customHeight="1">
      <c r="A36" s="143"/>
      <c r="B36" s="138"/>
      <c r="C36" s="38">
        <v>12</v>
      </c>
      <c r="D36" s="42" t="s">
        <v>187</v>
      </c>
      <c r="E36" s="42">
        <v>101745198.7843</v>
      </c>
      <c r="F36" s="42">
        <f t="shared" si="7"/>
        <v>-1388888.89</v>
      </c>
      <c r="G36" s="42">
        <v>5049728.7901999997</v>
      </c>
      <c r="H36" s="42">
        <v>3052355.9635000001</v>
      </c>
      <c r="I36" s="42">
        <v>0</v>
      </c>
      <c r="J36" s="42">
        <f t="shared" si="2"/>
        <v>3052355.9635000001</v>
      </c>
      <c r="K36" s="42">
        <v>66315830.521600001</v>
      </c>
      <c r="L36" s="47">
        <f t="shared" si="3"/>
        <v>174774225.16959998</v>
      </c>
      <c r="M36" s="46"/>
      <c r="N36" s="138"/>
      <c r="O36" s="48">
        <v>10</v>
      </c>
      <c r="P36" s="138"/>
      <c r="Q36" s="42" t="s">
        <v>188</v>
      </c>
      <c r="R36" s="42">
        <v>129944746.22920001</v>
      </c>
      <c r="S36" s="42">
        <v>0</v>
      </c>
      <c r="T36" s="42">
        <v>6044668.4782999996</v>
      </c>
      <c r="U36" s="42">
        <v>3898342.3868999998</v>
      </c>
      <c r="V36" s="42"/>
      <c r="W36" s="42">
        <f t="shared" si="5"/>
        <v>3898342.3868999998</v>
      </c>
      <c r="X36" s="42">
        <v>80060357.302499995</v>
      </c>
      <c r="Y36" s="47">
        <f t="shared" si="8"/>
        <v>219948114.3969</v>
      </c>
    </row>
    <row r="37" spans="1:25" ht="24.9" customHeight="1">
      <c r="A37" s="143"/>
      <c r="B37" s="138"/>
      <c r="C37" s="38">
        <v>13</v>
      </c>
      <c r="D37" s="42" t="s">
        <v>189</v>
      </c>
      <c r="E37" s="42">
        <v>117975745.38860001</v>
      </c>
      <c r="F37" s="42">
        <f t="shared" si="7"/>
        <v>-1388888.89</v>
      </c>
      <c r="G37" s="42">
        <v>5505251.1891000001</v>
      </c>
      <c r="H37" s="42">
        <v>3539272.3616999998</v>
      </c>
      <c r="I37" s="42">
        <v>0</v>
      </c>
      <c r="J37" s="42">
        <f t="shared" si="2"/>
        <v>3539272.3616999998</v>
      </c>
      <c r="K37" s="42">
        <v>72688793.056899995</v>
      </c>
      <c r="L37" s="47">
        <f t="shared" si="3"/>
        <v>198320173.1063</v>
      </c>
      <c r="M37" s="46"/>
      <c r="N37" s="138"/>
      <c r="O37" s="48">
        <v>11</v>
      </c>
      <c r="P37" s="138"/>
      <c r="Q37" s="42" t="s">
        <v>190</v>
      </c>
      <c r="R37" s="42">
        <v>107245621.9874</v>
      </c>
      <c r="S37" s="42">
        <v>0</v>
      </c>
      <c r="T37" s="42">
        <v>4961148.1242000004</v>
      </c>
      <c r="U37" s="42">
        <v>3217368.6595999999</v>
      </c>
      <c r="V37" s="42"/>
      <c r="W37" s="42">
        <f t="shared" si="5"/>
        <v>3217368.6595999999</v>
      </c>
      <c r="X37" s="42">
        <v>64901421.890900001</v>
      </c>
      <c r="Y37" s="47">
        <f t="shared" si="8"/>
        <v>180325560.66210002</v>
      </c>
    </row>
    <row r="38" spans="1:25" ht="24.9" customHeight="1">
      <c r="A38" s="143"/>
      <c r="B38" s="138"/>
      <c r="C38" s="38">
        <v>14</v>
      </c>
      <c r="D38" s="42" t="s">
        <v>191</v>
      </c>
      <c r="E38" s="42">
        <v>114370498.245</v>
      </c>
      <c r="F38" s="42">
        <f t="shared" si="7"/>
        <v>-1388888.89</v>
      </c>
      <c r="G38" s="42">
        <v>5528867.4073000001</v>
      </c>
      <c r="H38" s="42">
        <v>3431114.9473999999</v>
      </c>
      <c r="I38" s="42">
        <v>0</v>
      </c>
      <c r="J38" s="42">
        <f t="shared" si="2"/>
        <v>3431114.9473999999</v>
      </c>
      <c r="K38" s="42">
        <v>73019194.535799995</v>
      </c>
      <c r="L38" s="47">
        <f t="shared" si="3"/>
        <v>194960786.2455</v>
      </c>
      <c r="M38" s="46"/>
      <c r="N38" s="138"/>
      <c r="O38" s="48">
        <v>12</v>
      </c>
      <c r="P38" s="138"/>
      <c r="Q38" s="42" t="s">
        <v>192</v>
      </c>
      <c r="R38" s="42">
        <v>119114702.4799</v>
      </c>
      <c r="S38" s="42">
        <v>0</v>
      </c>
      <c r="T38" s="42">
        <v>5500723.8283000002</v>
      </c>
      <c r="U38" s="42">
        <v>3573441.0743999998</v>
      </c>
      <c r="V38" s="42"/>
      <c r="W38" s="42">
        <f t="shared" si="5"/>
        <v>3573441.0743999998</v>
      </c>
      <c r="X38" s="42">
        <v>72450327.840000004</v>
      </c>
      <c r="Y38" s="47">
        <f t="shared" si="8"/>
        <v>200639195.22259998</v>
      </c>
    </row>
    <row r="39" spans="1:25" ht="24.9" customHeight="1">
      <c r="A39" s="143"/>
      <c r="B39" s="138"/>
      <c r="C39" s="38">
        <v>15</v>
      </c>
      <c r="D39" s="42" t="s">
        <v>193</v>
      </c>
      <c r="E39" s="42">
        <v>109136973.9112</v>
      </c>
      <c r="F39" s="42">
        <f t="shared" si="7"/>
        <v>-1388888.89</v>
      </c>
      <c r="G39" s="42">
        <v>5482895.6617000001</v>
      </c>
      <c r="H39" s="42">
        <v>3274109.2173000001</v>
      </c>
      <c r="I39" s="42">
        <v>0</v>
      </c>
      <c r="J39" s="42">
        <f t="shared" si="2"/>
        <v>3274109.2173000001</v>
      </c>
      <c r="K39" s="42">
        <v>72376029.2086</v>
      </c>
      <c r="L39" s="47">
        <f t="shared" si="3"/>
        <v>188881119.10879999</v>
      </c>
      <c r="M39" s="46"/>
      <c r="N39" s="138"/>
      <c r="O39" s="48">
        <v>13</v>
      </c>
      <c r="P39" s="138"/>
      <c r="Q39" s="42" t="s">
        <v>194</v>
      </c>
      <c r="R39" s="42">
        <v>129808022.0113</v>
      </c>
      <c r="S39" s="42">
        <v>0</v>
      </c>
      <c r="T39" s="42">
        <v>5787248.4386999998</v>
      </c>
      <c r="U39" s="42">
        <v>3894240.6603000001</v>
      </c>
      <c r="V39" s="42"/>
      <c r="W39" s="42">
        <f t="shared" si="5"/>
        <v>3894240.6603000001</v>
      </c>
      <c r="X39" s="42">
        <v>76458935.567300007</v>
      </c>
      <c r="Y39" s="47">
        <f t="shared" si="8"/>
        <v>215948446.67759997</v>
      </c>
    </row>
    <row r="40" spans="1:25" ht="24.9" customHeight="1">
      <c r="A40" s="143"/>
      <c r="B40" s="138"/>
      <c r="C40" s="38">
        <v>16</v>
      </c>
      <c r="D40" s="42" t="s">
        <v>195</v>
      </c>
      <c r="E40" s="42">
        <v>101674730.8153</v>
      </c>
      <c r="F40" s="42">
        <f t="shared" si="7"/>
        <v>-1388888.89</v>
      </c>
      <c r="G40" s="42">
        <v>5242331.9287999999</v>
      </c>
      <c r="H40" s="42">
        <v>3050241.9245000002</v>
      </c>
      <c r="I40" s="42">
        <v>0</v>
      </c>
      <c r="J40" s="42">
        <f t="shared" si="2"/>
        <v>3050241.9245000002</v>
      </c>
      <c r="K40" s="42">
        <v>69010434.760000005</v>
      </c>
      <c r="L40" s="47">
        <f t="shared" si="3"/>
        <v>177588850.53860003</v>
      </c>
      <c r="M40" s="46"/>
      <c r="N40" s="138"/>
      <c r="O40" s="48">
        <v>14</v>
      </c>
      <c r="P40" s="138"/>
      <c r="Q40" s="42" t="s">
        <v>196</v>
      </c>
      <c r="R40" s="42">
        <v>129504504.0782</v>
      </c>
      <c r="S40" s="42">
        <v>0</v>
      </c>
      <c r="T40" s="42">
        <v>6108246.4243999999</v>
      </c>
      <c r="U40" s="42">
        <v>3885135.1222999999</v>
      </c>
      <c r="V40" s="42"/>
      <c r="W40" s="42">
        <f t="shared" si="5"/>
        <v>3885135.1222999999</v>
      </c>
      <c r="X40" s="42">
        <v>80949841.265699998</v>
      </c>
      <c r="Y40" s="47">
        <f t="shared" si="8"/>
        <v>220447726.89059997</v>
      </c>
    </row>
    <row r="41" spans="1:25" ht="24.9" customHeight="1">
      <c r="A41" s="143"/>
      <c r="B41" s="138"/>
      <c r="C41" s="38">
        <v>17</v>
      </c>
      <c r="D41" s="42" t="s">
        <v>197</v>
      </c>
      <c r="E41" s="42">
        <v>96627293.637600005</v>
      </c>
      <c r="F41" s="42">
        <f t="shared" si="7"/>
        <v>-1388888.89</v>
      </c>
      <c r="G41" s="42">
        <v>4827021.2224000003</v>
      </c>
      <c r="H41" s="42">
        <v>2898818.8091000002</v>
      </c>
      <c r="I41" s="42">
        <v>0</v>
      </c>
      <c r="J41" s="42">
        <f t="shared" si="2"/>
        <v>2898818.8091000002</v>
      </c>
      <c r="K41" s="42">
        <v>63200051.825300001</v>
      </c>
      <c r="L41" s="47">
        <f t="shared" si="3"/>
        <v>166164296.60440001</v>
      </c>
      <c r="M41" s="46"/>
      <c r="N41" s="138"/>
      <c r="O41" s="48">
        <v>15</v>
      </c>
      <c r="P41" s="138"/>
      <c r="Q41" s="42" t="s">
        <v>198</v>
      </c>
      <c r="R41" s="42">
        <v>113090506.5026</v>
      </c>
      <c r="S41" s="42">
        <v>0</v>
      </c>
      <c r="T41" s="42">
        <v>5501615.0062999995</v>
      </c>
      <c r="U41" s="42">
        <v>3392715.1951000001</v>
      </c>
      <c r="V41" s="42"/>
      <c r="W41" s="42">
        <f t="shared" si="5"/>
        <v>3392715.1951000001</v>
      </c>
      <c r="X41" s="42">
        <v>72462795.820299998</v>
      </c>
      <c r="Y41" s="47">
        <f t="shared" si="8"/>
        <v>194447632.52429998</v>
      </c>
    </row>
    <row r="42" spans="1:25" ht="24.9" customHeight="1">
      <c r="A42" s="143"/>
      <c r="B42" s="138"/>
      <c r="C42" s="38">
        <v>18</v>
      </c>
      <c r="D42" s="42" t="s">
        <v>199</v>
      </c>
      <c r="E42" s="42">
        <v>109462816.2482</v>
      </c>
      <c r="F42" s="42">
        <f t="shared" si="7"/>
        <v>-1388888.89</v>
      </c>
      <c r="G42" s="42">
        <v>5461127.0077</v>
      </c>
      <c r="H42" s="42">
        <v>3283884.4874</v>
      </c>
      <c r="I42" s="42">
        <v>0</v>
      </c>
      <c r="J42" s="42">
        <f t="shared" si="2"/>
        <v>3283884.4874</v>
      </c>
      <c r="K42" s="42">
        <v>72071475.981600001</v>
      </c>
      <c r="L42" s="47">
        <f t="shared" si="3"/>
        <v>188890414.83489999</v>
      </c>
      <c r="M42" s="46"/>
      <c r="N42" s="138"/>
      <c r="O42" s="48">
        <v>16</v>
      </c>
      <c r="P42" s="138"/>
      <c r="Q42" s="42" t="s">
        <v>200</v>
      </c>
      <c r="R42" s="42">
        <v>127404971.53640001</v>
      </c>
      <c r="S42" s="42">
        <v>0</v>
      </c>
      <c r="T42" s="42">
        <v>5501560.6661999999</v>
      </c>
      <c r="U42" s="42">
        <v>3822149.1461</v>
      </c>
      <c r="V42" s="42"/>
      <c r="W42" s="42">
        <f t="shared" si="5"/>
        <v>3822149.1461</v>
      </c>
      <c r="X42" s="42">
        <v>72462035.577600002</v>
      </c>
      <c r="Y42" s="47">
        <f t="shared" si="8"/>
        <v>209190716.92630002</v>
      </c>
    </row>
    <row r="43" spans="1:25" ht="24.9" customHeight="1">
      <c r="A43" s="143"/>
      <c r="B43" s="138"/>
      <c r="C43" s="38">
        <v>19</v>
      </c>
      <c r="D43" s="42" t="s">
        <v>201</v>
      </c>
      <c r="E43" s="42">
        <v>137782807.021</v>
      </c>
      <c r="F43" s="42">
        <f t="shared" si="7"/>
        <v>-1388888.89</v>
      </c>
      <c r="G43" s="42">
        <v>5935277.2012999998</v>
      </c>
      <c r="H43" s="42">
        <v>4133484.2105999999</v>
      </c>
      <c r="I43" s="42">
        <v>0</v>
      </c>
      <c r="J43" s="42">
        <f t="shared" si="2"/>
        <v>4133484.2105999999</v>
      </c>
      <c r="K43" s="42">
        <v>78705049.715599999</v>
      </c>
      <c r="L43" s="47">
        <f t="shared" si="3"/>
        <v>225167729.25849998</v>
      </c>
      <c r="M43" s="46"/>
      <c r="N43" s="138"/>
      <c r="O43" s="48">
        <v>17</v>
      </c>
      <c r="P43" s="138"/>
      <c r="Q43" s="42" t="s">
        <v>202</v>
      </c>
      <c r="R43" s="42">
        <v>131518390.9534</v>
      </c>
      <c r="S43" s="42">
        <v>0</v>
      </c>
      <c r="T43" s="42">
        <v>5861683.5417999998</v>
      </c>
      <c r="U43" s="42">
        <v>3945551.7286</v>
      </c>
      <c r="V43" s="42"/>
      <c r="W43" s="42">
        <f t="shared" si="5"/>
        <v>3945551.7286</v>
      </c>
      <c r="X43" s="42">
        <v>77500316.022599995</v>
      </c>
      <c r="Y43" s="47">
        <f t="shared" si="8"/>
        <v>218825942.2464</v>
      </c>
    </row>
    <row r="44" spans="1:25" ht="24.9" customHeight="1">
      <c r="A44" s="143"/>
      <c r="B44" s="138"/>
      <c r="C44" s="38">
        <v>20</v>
      </c>
      <c r="D44" s="42" t="s">
        <v>203</v>
      </c>
      <c r="E44" s="42">
        <v>118049672.2414</v>
      </c>
      <c r="F44" s="42">
        <f t="shared" si="7"/>
        <v>-1388888.89</v>
      </c>
      <c r="G44" s="42">
        <v>4406613.4122000001</v>
      </c>
      <c r="H44" s="42">
        <v>3541490.1672</v>
      </c>
      <c r="I44" s="42">
        <v>0</v>
      </c>
      <c r="J44" s="42">
        <f t="shared" si="2"/>
        <v>3541490.1672</v>
      </c>
      <c r="K44" s="42">
        <v>57318358.125100002</v>
      </c>
      <c r="L44" s="47">
        <f t="shared" si="3"/>
        <v>181927245.05590001</v>
      </c>
      <c r="M44" s="46"/>
      <c r="N44" s="138"/>
      <c r="O44" s="48">
        <v>18</v>
      </c>
      <c r="P44" s="138"/>
      <c r="Q44" s="42" t="s">
        <v>204</v>
      </c>
      <c r="R44" s="42">
        <v>125899259.0432</v>
      </c>
      <c r="S44" s="42">
        <v>0</v>
      </c>
      <c r="T44" s="42">
        <v>5660809.8361999998</v>
      </c>
      <c r="U44" s="42">
        <v>3776977.7713000001</v>
      </c>
      <c r="V44" s="42"/>
      <c r="W44" s="42">
        <f t="shared" si="5"/>
        <v>3776977.7713000001</v>
      </c>
      <c r="X44" s="42">
        <v>74690002.844699994</v>
      </c>
      <c r="Y44" s="47">
        <f t="shared" si="8"/>
        <v>210027049.49540001</v>
      </c>
    </row>
    <row r="45" spans="1:25" ht="24.9" customHeight="1">
      <c r="A45" s="143"/>
      <c r="B45" s="138"/>
      <c r="C45" s="44">
        <v>21</v>
      </c>
      <c r="D45" s="42" t="s">
        <v>205</v>
      </c>
      <c r="E45" s="42">
        <v>114399038.7608</v>
      </c>
      <c r="F45" s="42">
        <f t="shared" si="7"/>
        <v>-1388888.89</v>
      </c>
      <c r="G45" s="42">
        <v>5956035.1289999997</v>
      </c>
      <c r="H45" s="42">
        <v>3431971.1628</v>
      </c>
      <c r="I45" s="42">
        <v>0</v>
      </c>
      <c r="J45" s="42">
        <f t="shared" si="2"/>
        <v>3431971.1628</v>
      </c>
      <c r="K45" s="42">
        <v>78995462.428399995</v>
      </c>
      <c r="L45" s="47">
        <f t="shared" si="3"/>
        <v>201393618.59099999</v>
      </c>
      <c r="M45" s="46"/>
      <c r="N45" s="138"/>
      <c r="O45" s="48">
        <v>19</v>
      </c>
      <c r="P45" s="138"/>
      <c r="Q45" s="42" t="s">
        <v>206</v>
      </c>
      <c r="R45" s="42">
        <v>138062897.6036</v>
      </c>
      <c r="S45" s="42">
        <v>0</v>
      </c>
      <c r="T45" s="42">
        <v>6327432.7522</v>
      </c>
      <c r="U45" s="42">
        <v>4141886.9281000001</v>
      </c>
      <c r="V45" s="42"/>
      <c r="W45" s="42">
        <f t="shared" si="5"/>
        <v>4141886.9281000001</v>
      </c>
      <c r="X45" s="42">
        <v>84016356.234699994</v>
      </c>
      <c r="Y45" s="47">
        <f t="shared" si="8"/>
        <v>232548573.51859999</v>
      </c>
    </row>
    <row r="46" spans="1:25" ht="24.9" customHeight="1">
      <c r="A46" s="38"/>
      <c r="B46" s="150" t="s">
        <v>207</v>
      </c>
      <c r="C46" s="150"/>
      <c r="D46" s="43"/>
      <c r="E46" s="43">
        <f>SUM(E25:E45)</f>
        <v>2420928096.7138</v>
      </c>
      <c r="F46" s="43">
        <f t="shared" ref="F46:K46" si="9">SUM(F25:F45)</f>
        <v>-29166666.690000005</v>
      </c>
      <c r="G46" s="43">
        <f t="shared" si="9"/>
        <v>115092870.03729998</v>
      </c>
      <c r="H46" s="43">
        <f t="shared" si="9"/>
        <v>72627842.9014</v>
      </c>
      <c r="I46" s="43">
        <f t="shared" si="9"/>
        <v>0</v>
      </c>
      <c r="J46" s="43">
        <f t="shared" si="9"/>
        <v>72627842.9014</v>
      </c>
      <c r="K46" s="43">
        <f t="shared" si="9"/>
        <v>1519225927.2679</v>
      </c>
      <c r="L46" s="49">
        <f t="shared" si="3"/>
        <v>4098708070.2304001</v>
      </c>
      <c r="M46" s="46"/>
      <c r="N46" s="138"/>
      <c r="O46" s="48">
        <v>20</v>
      </c>
      <c r="P46" s="138"/>
      <c r="Q46" s="42" t="s">
        <v>208</v>
      </c>
      <c r="R46" s="42">
        <v>109942590.6779</v>
      </c>
      <c r="S46" s="42">
        <v>0</v>
      </c>
      <c r="T46" s="42">
        <v>5302523.6568</v>
      </c>
      <c r="U46" s="42">
        <v>3298277.7203000002</v>
      </c>
      <c r="V46" s="42"/>
      <c r="W46" s="42">
        <f t="shared" si="5"/>
        <v>3298277.7203000002</v>
      </c>
      <c r="X46" s="42">
        <v>69677418.603100002</v>
      </c>
      <c r="Y46" s="47">
        <f t="shared" si="8"/>
        <v>188220810.65810001</v>
      </c>
    </row>
    <row r="47" spans="1:25" ht="24.9" customHeight="1">
      <c r="A47" s="143">
        <v>3</v>
      </c>
      <c r="B47" s="137" t="s">
        <v>209</v>
      </c>
      <c r="C47" s="45">
        <v>1</v>
      </c>
      <c r="D47" s="42" t="s">
        <v>210</v>
      </c>
      <c r="E47" s="42">
        <v>109850121.4251</v>
      </c>
      <c r="F47" s="42">
        <v>0</v>
      </c>
      <c r="G47" s="42">
        <v>5220102.0577999996</v>
      </c>
      <c r="H47" s="42">
        <v>3295503.6428</v>
      </c>
      <c r="I47" s="42">
        <f>H47/2</f>
        <v>1647751.8214</v>
      </c>
      <c r="J47" s="42">
        <f>H47-I47</f>
        <v>1647751.8214</v>
      </c>
      <c r="K47" s="42">
        <v>70064625.223299995</v>
      </c>
      <c r="L47" s="47">
        <f t="shared" si="3"/>
        <v>186782600.52759999</v>
      </c>
      <c r="M47" s="46"/>
      <c r="N47" s="138"/>
      <c r="O47" s="48">
        <v>21</v>
      </c>
      <c r="P47" s="138"/>
      <c r="Q47" s="42" t="s">
        <v>103</v>
      </c>
      <c r="R47" s="42">
        <v>151420003.86109999</v>
      </c>
      <c r="S47" s="42">
        <v>0</v>
      </c>
      <c r="T47" s="42">
        <v>7117755.5284000002</v>
      </c>
      <c r="U47" s="42">
        <v>4542600.1157999998</v>
      </c>
      <c r="V47" s="42"/>
      <c r="W47" s="42">
        <f t="shared" si="5"/>
        <v>4542600.1157999998</v>
      </c>
      <c r="X47" s="42">
        <v>95073326.115099996</v>
      </c>
      <c r="Y47" s="47">
        <f t="shared" si="8"/>
        <v>258153685.62039998</v>
      </c>
    </row>
    <row r="48" spans="1:25" ht="24.9" customHeight="1">
      <c r="A48" s="143"/>
      <c r="B48" s="138"/>
      <c r="C48" s="38">
        <v>2</v>
      </c>
      <c r="D48" s="42" t="s">
        <v>211</v>
      </c>
      <c r="E48" s="42">
        <v>85770807.786699995</v>
      </c>
      <c r="F48" s="42">
        <v>0</v>
      </c>
      <c r="G48" s="42">
        <v>4366451.3</v>
      </c>
      <c r="H48" s="42">
        <v>2573124.2335999999</v>
      </c>
      <c r="I48" s="42">
        <f t="shared" ref="I48:I77" si="10">H48/2</f>
        <v>1286562.1168</v>
      </c>
      <c r="J48" s="42">
        <f t="shared" ref="J48:J77" si="11">H48-I48</f>
        <v>1286562.1168</v>
      </c>
      <c r="K48" s="42">
        <v>58121668.496200003</v>
      </c>
      <c r="L48" s="47">
        <f t="shared" si="3"/>
        <v>149545489.6997</v>
      </c>
      <c r="M48" s="46"/>
      <c r="N48" s="138"/>
      <c r="O48" s="48">
        <v>22</v>
      </c>
      <c r="P48" s="138"/>
      <c r="Q48" s="42" t="s">
        <v>212</v>
      </c>
      <c r="R48" s="42">
        <v>106545623.0564</v>
      </c>
      <c r="S48" s="42">
        <v>0</v>
      </c>
      <c r="T48" s="42">
        <v>4934608.4073000001</v>
      </c>
      <c r="U48" s="42">
        <v>3196368.6916999999</v>
      </c>
      <c r="V48" s="42"/>
      <c r="W48" s="42">
        <f t="shared" si="5"/>
        <v>3196368.6916999999</v>
      </c>
      <c r="X48" s="42">
        <v>64530119.354500003</v>
      </c>
      <c r="Y48" s="47">
        <f t="shared" si="8"/>
        <v>179206719.5099</v>
      </c>
    </row>
    <row r="49" spans="1:25" ht="24.9" customHeight="1">
      <c r="A49" s="143"/>
      <c r="B49" s="138"/>
      <c r="C49" s="38">
        <v>3</v>
      </c>
      <c r="D49" s="42" t="s">
        <v>213</v>
      </c>
      <c r="E49" s="42">
        <v>113241764.8397</v>
      </c>
      <c r="F49" s="42">
        <v>0</v>
      </c>
      <c r="G49" s="42">
        <v>5583822.2496999996</v>
      </c>
      <c r="H49" s="42">
        <v>3397252.9452</v>
      </c>
      <c r="I49" s="42">
        <f t="shared" si="10"/>
        <v>1698626.4726</v>
      </c>
      <c r="J49" s="42">
        <f t="shared" si="11"/>
        <v>1698626.4726</v>
      </c>
      <c r="K49" s="42">
        <v>75153233.735200003</v>
      </c>
      <c r="L49" s="47">
        <f t="shared" si="3"/>
        <v>195677447.29719999</v>
      </c>
      <c r="M49" s="46"/>
      <c r="N49" s="138"/>
      <c r="O49" s="48">
        <v>23</v>
      </c>
      <c r="P49" s="138"/>
      <c r="Q49" s="42" t="s">
        <v>214</v>
      </c>
      <c r="R49" s="42">
        <v>100657369.8308</v>
      </c>
      <c r="S49" s="42">
        <v>0</v>
      </c>
      <c r="T49" s="42">
        <v>4735571.3978000004</v>
      </c>
      <c r="U49" s="42">
        <v>3019721.0948999999</v>
      </c>
      <c r="V49" s="42"/>
      <c r="W49" s="42">
        <f t="shared" si="5"/>
        <v>3019721.0948999999</v>
      </c>
      <c r="X49" s="42">
        <v>61745502.379900001</v>
      </c>
      <c r="Y49" s="47">
        <f t="shared" si="8"/>
        <v>170158164.70339999</v>
      </c>
    </row>
    <row r="50" spans="1:25" ht="24.9" customHeight="1">
      <c r="A50" s="143"/>
      <c r="B50" s="138"/>
      <c r="C50" s="38">
        <v>4</v>
      </c>
      <c r="D50" s="42" t="s">
        <v>215</v>
      </c>
      <c r="E50" s="42">
        <v>86812675.110100001</v>
      </c>
      <c r="F50" s="42">
        <v>0</v>
      </c>
      <c r="G50" s="42">
        <v>4519168.7869999995</v>
      </c>
      <c r="H50" s="42">
        <v>2604380.2533</v>
      </c>
      <c r="I50" s="42">
        <f t="shared" si="10"/>
        <v>1302190.12665</v>
      </c>
      <c r="J50" s="42">
        <f t="shared" si="11"/>
        <v>1302190.12665</v>
      </c>
      <c r="K50" s="42">
        <v>60258254.590300001</v>
      </c>
      <c r="L50" s="47">
        <f t="shared" si="3"/>
        <v>152892288.61405</v>
      </c>
      <c r="M50" s="46"/>
      <c r="N50" s="138"/>
      <c r="O50" s="48">
        <v>24</v>
      </c>
      <c r="P50" s="138"/>
      <c r="Q50" s="42" t="s">
        <v>216</v>
      </c>
      <c r="R50" s="42">
        <v>122448181.6573</v>
      </c>
      <c r="S50" s="42">
        <v>0</v>
      </c>
      <c r="T50" s="42">
        <v>5843142.6912000002</v>
      </c>
      <c r="U50" s="42">
        <v>3673445.4497000002</v>
      </c>
      <c r="V50" s="42"/>
      <c r="W50" s="42">
        <f t="shared" si="5"/>
        <v>3673445.4497000002</v>
      </c>
      <c r="X50" s="42">
        <v>77240921.212099999</v>
      </c>
      <c r="Y50" s="47">
        <f t="shared" si="8"/>
        <v>209205691.01029998</v>
      </c>
    </row>
    <row r="51" spans="1:25" ht="24.9" customHeight="1">
      <c r="A51" s="143"/>
      <c r="B51" s="138"/>
      <c r="C51" s="38">
        <v>5</v>
      </c>
      <c r="D51" s="42" t="s">
        <v>217</v>
      </c>
      <c r="E51" s="42">
        <v>116661980.2498</v>
      </c>
      <c r="F51" s="42">
        <v>0</v>
      </c>
      <c r="G51" s="42">
        <v>5802389.0999999996</v>
      </c>
      <c r="H51" s="42">
        <v>3499859.4075000002</v>
      </c>
      <c r="I51" s="42">
        <f t="shared" si="10"/>
        <v>1749929.7037500001</v>
      </c>
      <c r="J51" s="42">
        <f t="shared" si="11"/>
        <v>1749929.7037500001</v>
      </c>
      <c r="K51" s="42">
        <v>78211081.937399998</v>
      </c>
      <c r="L51" s="47">
        <f t="shared" si="3"/>
        <v>202425380.99094999</v>
      </c>
      <c r="M51" s="46"/>
      <c r="N51" s="138"/>
      <c r="O51" s="48">
        <v>25</v>
      </c>
      <c r="P51" s="138"/>
      <c r="Q51" s="42" t="s">
        <v>218</v>
      </c>
      <c r="R51" s="42">
        <v>121850644.6865</v>
      </c>
      <c r="S51" s="42">
        <v>0</v>
      </c>
      <c r="T51" s="42">
        <v>5644714.2911999999</v>
      </c>
      <c r="U51" s="42">
        <v>3655519.3406000002</v>
      </c>
      <c r="V51" s="42"/>
      <c r="W51" s="42">
        <f t="shared" si="5"/>
        <v>3655519.3406000002</v>
      </c>
      <c r="X51" s="42">
        <v>74464818.955899999</v>
      </c>
      <c r="Y51" s="47">
        <f t="shared" si="8"/>
        <v>205615697.27419999</v>
      </c>
    </row>
    <row r="52" spans="1:25" ht="24.9" customHeight="1">
      <c r="A52" s="143"/>
      <c r="B52" s="138"/>
      <c r="C52" s="38">
        <v>6</v>
      </c>
      <c r="D52" s="42" t="s">
        <v>219</v>
      </c>
      <c r="E52" s="42">
        <v>101684057.40629999</v>
      </c>
      <c r="F52" s="42">
        <v>0</v>
      </c>
      <c r="G52" s="42">
        <v>4854153.9208000004</v>
      </c>
      <c r="H52" s="42">
        <v>3050521.7222000002</v>
      </c>
      <c r="I52" s="42">
        <f t="shared" si="10"/>
        <v>1525260.8611000001</v>
      </c>
      <c r="J52" s="42">
        <f t="shared" si="11"/>
        <v>1525260.8611000001</v>
      </c>
      <c r="K52" s="42">
        <v>64944846.760499999</v>
      </c>
      <c r="L52" s="47">
        <f t="shared" si="3"/>
        <v>173008318.94870001</v>
      </c>
      <c r="M52" s="46"/>
      <c r="N52" s="138"/>
      <c r="O52" s="48">
        <v>26</v>
      </c>
      <c r="P52" s="138"/>
      <c r="Q52" s="42" t="s">
        <v>220</v>
      </c>
      <c r="R52" s="42">
        <v>115584093.17290001</v>
      </c>
      <c r="S52" s="42">
        <v>0</v>
      </c>
      <c r="T52" s="42">
        <v>5580006.0705000004</v>
      </c>
      <c r="U52" s="42">
        <v>3467522.7952000001</v>
      </c>
      <c r="V52" s="42"/>
      <c r="W52" s="42">
        <f t="shared" si="5"/>
        <v>3467522.7952000001</v>
      </c>
      <c r="X52" s="42">
        <v>73559521.944499999</v>
      </c>
      <c r="Y52" s="47">
        <f t="shared" si="8"/>
        <v>198191143.9831</v>
      </c>
    </row>
    <row r="53" spans="1:25" ht="24.9" customHeight="1">
      <c r="A53" s="143"/>
      <c r="B53" s="138"/>
      <c r="C53" s="38">
        <v>7</v>
      </c>
      <c r="D53" s="42" t="s">
        <v>221</v>
      </c>
      <c r="E53" s="42">
        <v>115327430.8985</v>
      </c>
      <c r="F53" s="42">
        <v>0</v>
      </c>
      <c r="G53" s="42">
        <v>5548251.2039999999</v>
      </c>
      <c r="H53" s="42">
        <v>3459822.9270000001</v>
      </c>
      <c r="I53" s="42">
        <f t="shared" si="10"/>
        <v>1729911.4635000001</v>
      </c>
      <c r="J53" s="42">
        <f t="shared" si="11"/>
        <v>1729911.4635000001</v>
      </c>
      <c r="K53" s="42">
        <v>74655578.861499995</v>
      </c>
      <c r="L53" s="47">
        <f t="shared" si="3"/>
        <v>197261172.42749998</v>
      </c>
      <c r="M53" s="46"/>
      <c r="N53" s="138"/>
      <c r="O53" s="48">
        <v>27</v>
      </c>
      <c r="P53" s="138"/>
      <c r="Q53" s="42" t="s">
        <v>222</v>
      </c>
      <c r="R53" s="42">
        <v>118011621.87019999</v>
      </c>
      <c r="S53" s="42">
        <v>0</v>
      </c>
      <c r="T53" s="42">
        <v>5538359.7988</v>
      </c>
      <c r="U53" s="42">
        <v>3540348.6560999998</v>
      </c>
      <c r="V53" s="42"/>
      <c r="W53" s="42">
        <f t="shared" si="5"/>
        <v>3540348.6560999998</v>
      </c>
      <c r="X53" s="42">
        <v>72976871.936499998</v>
      </c>
      <c r="Y53" s="47">
        <f t="shared" si="8"/>
        <v>200067202.26160002</v>
      </c>
    </row>
    <row r="54" spans="1:25" ht="24.9" customHeight="1">
      <c r="A54" s="143"/>
      <c r="B54" s="138"/>
      <c r="C54" s="38">
        <v>8</v>
      </c>
      <c r="D54" s="42" t="s">
        <v>223</v>
      </c>
      <c r="E54" s="42">
        <v>92405995.403600007</v>
      </c>
      <c r="F54" s="42">
        <v>0</v>
      </c>
      <c r="G54" s="42">
        <v>4527700.1865999997</v>
      </c>
      <c r="H54" s="42">
        <v>2772179.8621</v>
      </c>
      <c r="I54" s="42">
        <f t="shared" si="10"/>
        <v>1386089.93105</v>
      </c>
      <c r="J54" s="42">
        <f t="shared" si="11"/>
        <v>1386089.93105</v>
      </c>
      <c r="K54" s="42">
        <v>60377612.694700003</v>
      </c>
      <c r="L54" s="47">
        <f t="shared" si="3"/>
        <v>158697398.21595001</v>
      </c>
      <c r="M54" s="46"/>
      <c r="N54" s="138"/>
      <c r="O54" s="48">
        <v>28</v>
      </c>
      <c r="P54" s="138"/>
      <c r="Q54" s="42" t="s">
        <v>224</v>
      </c>
      <c r="R54" s="42">
        <v>99402909.866600007</v>
      </c>
      <c r="S54" s="42">
        <v>0</v>
      </c>
      <c r="T54" s="42">
        <v>4910090.1429000003</v>
      </c>
      <c r="U54" s="42">
        <v>2982087.2960000001</v>
      </c>
      <c r="V54" s="42"/>
      <c r="W54" s="42">
        <f t="shared" si="5"/>
        <v>2982087.2960000001</v>
      </c>
      <c r="X54" s="42">
        <v>64187097.846600004</v>
      </c>
      <c r="Y54" s="47">
        <f t="shared" si="8"/>
        <v>171482185.15210003</v>
      </c>
    </row>
    <row r="55" spans="1:25" ht="24.9" customHeight="1">
      <c r="A55" s="143"/>
      <c r="B55" s="138"/>
      <c r="C55" s="38">
        <v>9</v>
      </c>
      <c r="D55" s="42" t="s">
        <v>225</v>
      </c>
      <c r="E55" s="42">
        <v>107240354.9813</v>
      </c>
      <c r="F55" s="42">
        <v>0</v>
      </c>
      <c r="G55" s="42">
        <v>5198485.5562000005</v>
      </c>
      <c r="H55" s="42">
        <v>3217210.6494</v>
      </c>
      <c r="I55" s="42">
        <f t="shared" si="10"/>
        <v>1608605.3247</v>
      </c>
      <c r="J55" s="42">
        <f t="shared" si="11"/>
        <v>1608605.3247</v>
      </c>
      <c r="K55" s="42">
        <v>69762200.675799996</v>
      </c>
      <c r="L55" s="47">
        <f t="shared" si="3"/>
        <v>183809646.53799999</v>
      </c>
      <c r="M55" s="46"/>
      <c r="N55" s="138"/>
      <c r="O55" s="48">
        <v>29</v>
      </c>
      <c r="P55" s="138"/>
      <c r="Q55" s="42" t="s">
        <v>226</v>
      </c>
      <c r="R55" s="42">
        <v>118941870.6268</v>
      </c>
      <c r="S55" s="42">
        <v>0</v>
      </c>
      <c r="T55" s="42">
        <v>5522927.2033000002</v>
      </c>
      <c r="U55" s="42">
        <v>3568256.1187999998</v>
      </c>
      <c r="V55" s="42"/>
      <c r="W55" s="42">
        <f t="shared" si="5"/>
        <v>3568256.1187999998</v>
      </c>
      <c r="X55" s="42">
        <v>72760963.008699998</v>
      </c>
      <c r="Y55" s="47">
        <f t="shared" si="8"/>
        <v>200794016.9576</v>
      </c>
    </row>
    <row r="56" spans="1:25" ht="24.9" customHeight="1">
      <c r="A56" s="143"/>
      <c r="B56" s="138"/>
      <c r="C56" s="38">
        <v>10</v>
      </c>
      <c r="D56" s="42" t="s">
        <v>227</v>
      </c>
      <c r="E56" s="42">
        <v>116672541.5425</v>
      </c>
      <c r="F56" s="42">
        <v>0</v>
      </c>
      <c r="G56" s="42">
        <v>5769480.7204</v>
      </c>
      <c r="H56" s="42">
        <v>3500176.2463000002</v>
      </c>
      <c r="I56" s="42">
        <f t="shared" si="10"/>
        <v>1750088.1231500001</v>
      </c>
      <c r="J56" s="42">
        <f t="shared" si="11"/>
        <v>1750088.1231500001</v>
      </c>
      <c r="K56" s="42">
        <v>77750678.956200004</v>
      </c>
      <c r="L56" s="47">
        <f t="shared" si="3"/>
        <v>201942789.34225002</v>
      </c>
      <c r="M56" s="46"/>
      <c r="N56" s="138"/>
      <c r="O56" s="48">
        <v>30</v>
      </c>
      <c r="P56" s="138"/>
      <c r="Q56" s="42" t="s">
        <v>228</v>
      </c>
      <c r="R56" s="42">
        <v>107292726.315</v>
      </c>
      <c r="S56" s="42">
        <v>0</v>
      </c>
      <c r="T56" s="42">
        <v>5327628.7944999998</v>
      </c>
      <c r="U56" s="42">
        <v>3218781.7894000001</v>
      </c>
      <c r="V56" s="42"/>
      <c r="W56" s="42">
        <f t="shared" si="5"/>
        <v>3218781.7894000001</v>
      </c>
      <c r="X56" s="42">
        <v>70028650.732099995</v>
      </c>
      <c r="Y56" s="47">
        <f t="shared" si="8"/>
        <v>185867787.63099998</v>
      </c>
    </row>
    <row r="57" spans="1:25" ht="24.9" customHeight="1">
      <c r="A57" s="143"/>
      <c r="B57" s="138"/>
      <c r="C57" s="38">
        <v>11</v>
      </c>
      <c r="D57" s="42" t="s">
        <v>229</v>
      </c>
      <c r="E57" s="42">
        <v>89794418.712599993</v>
      </c>
      <c r="F57" s="42">
        <v>0</v>
      </c>
      <c r="G57" s="42">
        <v>4501171.3376000002</v>
      </c>
      <c r="H57" s="42">
        <v>2693832.5614</v>
      </c>
      <c r="I57" s="42">
        <f t="shared" si="10"/>
        <v>1346916.2807</v>
      </c>
      <c r="J57" s="42">
        <f t="shared" si="11"/>
        <v>1346916.2807</v>
      </c>
      <c r="K57" s="42">
        <v>60006462.206799999</v>
      </c>
      <c r="L57" s="47">
        <f t="shared" si="3"/>
        <v>155648968.5377</v>
      </c>
      <c r="M57" s="46"/>
      <c r="N57" s="138"/>
      <c r="O57" s="48">
        <v>31</v>
      </c>
      <c r="P57" s="138"/>
      <c r="Q57" s="42" t="s">
        <v>230</v>
      </c>
      <c r="R57" s="42">
        <v>111164669.8744</v>
      </c>
      <c r="S57" s="42">
        <v>0</v>
      </c>
      <c r="T57" s="42">
        <v>5135329.9605</v>
      </c>
      <c r="U57" s="42">
        <v>3334940.0962</v>
      </c>
      <c r="V57" s="42"/>
      <c r="W57" s="42">
        <f t="shared" si="5"/>
        <v>3334940.0962</v>
      </c>
      <c r="X57" s="42">
        <v>67338303.852799997</v>
      </c>
      <c r="Y57" s="47">
        <f t="shared" si="8"/>
        <v>186973243.78390002</v>
      </c>
    </row>
    <row r="58" spans="1:25" ht="24.9" customHeight="1">
      <c r="A58" s="143"/>
      <c r="B58" s="138"/>
      <c r="C58" s="38">
        <v>12</v>
      </c>
      <c r="D58" s="42" t="s">
        <v>231</v>
      </c>
      <c r="E58" s="42">
        <v>106210661.8598</v>
      </c>
      <c r="F58" s="42">
        <v>0</v>
      </c>
      <c r="G58" s="42">
        <v>5142004.4304</v>
      </c>
      <c r="H58" s="42">
        <v>3186319.8558</v>
      </c>
      <c r="I58" s="42">
        <f t="shared" si="10"/>
        <v>1593159.9279</v>
      </c>
      <c r="J58" s="42">
        <f t="shared" si="11"/>
        <v>1593159.9279</v>
      </c>
      <c r="K58" s="42">
        <v>68972004.409799993</v>
      </c>
      <c r="L58" s="47">
        <f t="shared" si="3"/>
        <v>181917830.6279</v>
      </c>
      <c r="M58" s="46"/>
      <c r="N58" s="138"/>
      <c r="O58" s="48">
        <v>32</v>
      </c>
      <c r="P58" s="138"/>
      <c r="Q58" s="42" t="s">
        <v>232</v>
      </c>
      <c r="R58" s="42">
        <v>119277408.7349</v>
      </c>
      <c r="S58" s="42">
        <v>0</v>
      </c>
      <c r="T58" s="42">
        <v>5654049.9245999996</v>
      </c>
      <c r="U58" s="42">
        <v>3578322.2620000001</v>
      </c>
      <c r="V58" s="42"/>
      <c r="W58" s="42">
        <f t="shared" si="5"/>
        <v>3578322.2620000001</v>
      </c>
      <c r="X58" s="42">
        <v>74595428.6523</v>
      </c>
      <c r="Y58" s="47">
        <f t="shared" si="8"/>
        <v>203105209.5738</v>
      </c>
    </row>
    <row r="59" spans="1:25" ht="24.9" customHeight="1">
      <c r="A59" s="143"/>
      <c r="B59" s="138"/>
      <c r="C59" s="38">
        <v>13</v>
      </c>
      <c r="D59" s="42" t="s">
        <v>233</v>
      </c>
      <c r="E59" s="42">
        <v>106240607.2247</v>
      </c>
      <c r="F59" s="42">
        <v>0</v>
      </c>
      <c r="G59" s="42">
        <v>5143297.7253</v>
      </c>
      <c r="H59" s="42">
        <v>3187218.2167000002</v>
      </c>
      <c r="I59" s="42">
        <f t="shared" si="10"/>
        <v>1593609.1083500001</v>
      </c>
      <c r="J59" s="42">
        <f t="shared" si="11"/>
        <v>1593609.1083500001</v>
      </c>
      <c r="K59" s="42">
        <v>68990098.186100006</v>
      </c>
      <c r="L59" s="47">
        <f t="shared" si="3"/>
        <v>181967612.24445</v>
      </c>
      <c r="M59" s="46"/>
      <c r="N59" s="138"/>
      <c r="O59" s="48">
        <v>33</v>
      </c>
      <c r="P59" s="138"/>
      <c r="Q59" s="42" t="s">
        <v>234</v>
      </c>
      <c r="R59" s="42">
        <v>115602277.9707</v>
      </c>
      <c r="S59" s="42">
        <v>0</v>
      </c>
      <c r="T59" s="42">
        <v>5148773.7073999997</v>
      </c>
      <c r="U59" s="42">
        <v>3468068.3391</v>
      </c>
      <c r="V59" s="42"/>
      <c r="W59" s="42">
        <f t="shared" si="5"/>
        <v>3468068.3391</v>
      </c>
      <c r="X59" s="42">
        <v>67526387.897699997</v>
      </c>
      <c r="Y59" s="47">
        <f t="shared" si="8"/>
        <v>191745507.9149</v>
      </c>
    </row>
    <row r="60" spans="1:25" ht="24.9" customHeight="1">
      <c r="A60" s="143"/>
      <c r="B60" s="138"/>
      <c r="C60" s="38">
        <v>14</v>
      </c>
      <c r="D60" s="42" t="s">
        <v>235</v>
      </c>
      <c r="E60" s="42">
        <v>109571381.91670001</v>
      </c>
      <c r="F60" s="42">
        <v>0</v>
      </c>
      <c r="G60" s="42">
        <v>5263432.8733999999</v>
      </c>
      <c r="H60" s="42">
        <v>3287141.4575</v>
      </c>
      <c r="I60" s="42">
        <f t="shared" si="10"/>
        <v>1643570.72875</v>
      </c>
      <c r="J60" s="42">
        <f t="shared" si="11"/>
        <v>1643570.72875</v>
      </c>
      <c r="K60" s="42">
        <v>70670842.755099997</v>
      </c>
      <c r="L60" s="47">
        <f t="shared" si="3"/>
        <v>187149228.27395001</v>
      </c>
      <c r="M60" s="46"/>
      <c r="N60" s="139"/>
      <c r="O60" s="48">
        <v>34</v>
      </c>
      <c r="P60" s="139"/>
      <c r="Q60" s="42" t="s">
        <v>236</v>
      </c>
      <c r="R60" s="42">
        <v>113299717.31659999</v>
      </c>
      <c r="S60" s="42">
        <v>0</v>
      </c>
      <c r="T60" s="42">
        <v>5338485.9513999997</v>
      </c>
      <c r="U60" s="42">
        <v>3398991.5194999999</v>
      </c>
      <c r="V60" s="42"/>
      <c r="W60" s="42">
        <f t="shared" si="5"/>
        <v>3398991.5194999999</v>
      </c>
      <c r="X60" s="42">
        <v>70180547.224299997</v>
      </c>
      <c r="Y60" s="47">
        <f t="shared" si="8"/>
        <v>192217742.01179999</v>
      </c>
    </row>
    <row r="61" spans="1:25" ht="24.9" customHeight="1">
      <c r="A61" s="143"/>
      <c r="B61" s="138"/>
      <c r="C61" s="38">
        <v>15</v>
      </c>
      <c r="D61" s="42" t="s">
        <v>237</v>
      </c>
      <c r="E61" s="42">
        <v>100104195.2536</v>
      </c>
      <c r="F61" s="42">
        <v>0</v>
      </c>
      <c r="G61" s="42">
        <v>4786533.0694000004</v>
      </c>
      <c r="H61" s="42">
        <v>3003125.8576000002</v>
      </c>
      <c r="I61" s="42">
        <f t="shared" si="10"/>
        <v>1501562.9288000001</v>
      </c>
      <c r="J61" s="42">
        <f t="shared" si="11"/>
        <v>1501562.9288000001</v>
      </c>
      <c r="K61" s="42">
        <v>63998800.740199998</v>
      </c>
      <c r="L61" s="47">
        <f t="shared" si="3"/>
        <v>170391091.99199998</v>
      </c>
      <c r="M61" s="46"/>
      <c r="N61" s="38"/>
      <c r="O61" s="145" t="s">
        <v>238</v>
      </c>
      <c r="P61" s="146"/>
      <c r="Q61" s="43"/>
      <c r="R61" s="43">
        <f>R27+R28+R29+R30+R31+R32+R33+R34+R35+R36+R37+R38+R39+R40+R41+R42+R43+R44+R45+R46+R47+R48+R49+R50+R51+R52+R53+R54+R55+R56+R57+R58+R59+R60</f>
        <v>4023272250.1189003</v>
      </c>
      <c r="S61" s="43">
        <f t="shared" ref="S61:X61" si="12">S27+S28+S29+S30+S31+S32+S33+S34+S35+S36+S37+S38+S39+S40+S41+S42+S43+S44+S45+S46+S47+S48+S49+S50+S51+S52+S53+S54+S55+S56+S57+S58+S59+S60</f>
        <v>0</v>
      </c>
      <c r="T61" s="43">
        <f t="shared" si="12"/>
        <v>187282877.90649998</v>
      </c>
      <c r="U61" s="43">
        <f t="shared" si="12"/>
        <v>120698167.50340001</v>
      </c>
      <c r="V61" s="43">
        <f t="shared" si="12"/>
        <v>0</v>
      </c>
      <c r="W61" s="43">
        <f t="shared" si="12"/>
        <v>120698167.50340001</v>
      </c>
      <c r="X61" s="43">
        <f t="shared" si="12"/>
        <v>2466924428.0816994</v>
      </c>
      <c r="Y61" s="49">
        <f t="shared" si="8"/>
        <v>6798177723.6104994</v>
      </c>
    </row>
    <row r="62" spans="1:25" ht="24.9" customHeight="1">
      <c r="A62" s="143"/>
      <c r="B62" s="138"/>
      <c r="C62" s="38">
        <v>16</v>
      </c>
      <c r="D62" s="42" t="s">
        <v>239</v>
      </c>
      <c r="E62" s="42">
        <v>102211426.1824</v>
      </c>
      <c r="F62" s="42">
        <v>0</v>
      </c>
      <c r="G62" s="42">
        <v>5089066.2807</v>
      </c>
      <c r="H62" s="42">
        <v>3066342.7855000002</v>
      </c>
      <c r="I62" s="42">
        <f t="shared" si="10"/>
        <v>1533171.3927500001</v>
      </c>
      <c r="J62" s="42">
        <f t="shared" si="11"/>
        <v>1533171.3927500001</v>
      </c>
      <c r="K62" s="42">
        <v>68231375.967999995</v>
      </c>
      <c r="L62" s="47">
        <f t="shared" si="3"/>
        <v>177065039.82384998</v>
      </c>
      <c r="M62" s="46"/>
      <c r="N62" s="137">
        <v>21</v>
      </c>
      <c r="O62" s="48">
        <v>1</v>
      </c>
      <c r="P62" s="137" t="s">
        <v>104</v>
      </c>
      <c r="Q62" s="42" t="s">
        <v>240</v>
      </c>
      <c r="R62" s="42">
        <v>90714987.070800006</v>
      </c>
      <c r="S62" s="42">
        <v>0</v>
      </c>
      <c r="T62" s="42">
        <v>4401272.1648000004</v>
      </c>
      <c r="U62" s="42">
        <v>2721449.6121</v>
      </c>
      <c r="V62" s="42">
        <f>U62/2</f>
        <v>1360724.80605</v>
      </c>
      <c r="W62" s="42">
        <f>U62-V62</f>
        <v>1360724.80605</v>
      </c>
      <c r="X62" s="42">
        <v>58028866.680399999</v>
      </c>
      <c r="Y62" s="47">
        <f t="shared" si="8"/>
        <v>154505850.72205001</v>
      </c>
    </row>
    <row r="63" spans="1:25" ht="24.9" customHeight="1">
      <c r="A63" s="143"/>
      <c r="B63" s="138"/>
      <c r="C63" s="38">
        <v>17</v>
      </c>
      <c r="D63" s="42" t="s">
        <v>241</v>
      </c>
      <c r="E63" s="42">
        <v>95408290.617400005</v>
      </c>
      <c r="F63" s="42">
        <v>0</v>
      </c>
      <c r="G63" s="42">
        <v>4838873.4776999997</v>
      </c>
      <c r="H63" s="42">
        <v>2862248.7185</v>
      </c>
      <c r="I63" s="42">
        <f t="shared" si="10"/>
        <v>1431124.35925</v>
      </c>
      <c r="J63" s="42">
        <f t="shared" si="11"/>
        <v>1431124.35925</v>
      </c>
      <c r="K63" s="42">
        <v>64731066.5123</v>
      </c>
      <c r="L63" s="47">
        <f t="shared" si="3"/>
        <v>166409354.96665001</v>
      </c>
      <c r="M63" s="46"/>
      <c r="N63" s="138"/>
      <c r="O63" s="48">
        <v>2</v>
      </c>
      <c r="P63" s="138"/>
      <c r="Q63" s="42" t="s">
        <v>242</v>
      </c>
      <c r="R63" s="42">
        <v>148224696.60929999</v>
      </c>
      <c r="S63" s="42">
        <v>0</v>
      </c>
      <c r="T63" s="42">
        <v>5684318.5893999999</v>
      </c>
      <c r="U63" s="42">
        <v>4446740.8982999995</v>
      </c>
      <c r="V63" s="42">
        <f t="shared" ref="V63:V121" si="13">U63/2</f>
        <v>2223370.4491499998</v>
      </c>
      <c r="W63" s="42">
        <f t="shared" ref="W63:W82" si="14">U63-V63</f>
        <v>2223370.4491499998</v>
      </c>
      <c r="X63" s="42">
        <v>75979261.251000002</v>
      </c>
      <c r="Y63" s="47">
        <f t="shared" si="8"/>
        <v>232111646.89884996</v>
      </c>
    </row>
    <row r="64" spans="1:25" ht="24.9" customHeight="1">
      <c r="A64" s="143"/>
      <c r="B64" s="138"/>
      <c r="C64" s="38">
        <v>18</v>
      </c>
      <c r="D64" s="42" t="s">
        <v>243</v>
      </c>
      <c r="E64" s="42">
        <v>118535699.0362</v>
      </c>
      <c r="F64" s="42">
        <v>0</v>
      </c>
      <c r="G64" s="42">
        <v>5643368.1585999997</v>
      </c>
      <c r="H64" s="42">
        <v>3556070.9711000002</v>
      </c>
      <c r="I64" s="42">
        <f t="shared" si="10"/>
        <v>1778035.4855500001</v>
      </c>
      <c r="J64" s="42">
        <f t="shared" si="11"/>
        <v>1778035.4855500001</v>
      </c>
      <c r="K64" s="42">
        <v>75986307.689799994</v>
      </c>
      <c r="L64" s="47">
        <f t="shared" si="3"/>
        <v>201943410.37015</v>
      </c>
      <c r="M64" s="46"/>
      <c r="N64" s="138"/>
      <c r="O64" s="48">
        <v>3</v>
      </c>
      <c r="P64" s="138"/>
      <c r="Q64" s="42" t="s">
        <v>244</v>
      </c>
      <c r="R64" s="42">
        <v>124848439.7515</v>
      </c>
      <c r="S64" s="42">
        <v>0</v>
      </c>
      <c r="T64" s="42">
        <v>5808800.9474999998</v>
      </c>
      <c r="U64" s="42">
        <v>3745453.1924999999</v>
      </c>
      <c r="V64" s="42">
        <f t="shared" si="13"/>
        <v>1872726.5962499999</v>
      </c>
      <c r="W64" s="42">
        <f t="shared" si="14"/>
        <v>1872726.5962499999</v>
      </c>
      <c r="X64" s="42">
        <v>77720825.236300007</v>
      </c>
      <c r="Y64" s="47">
        <f t="shared" si="8"/>
        <v>210250792.53154999</v>
      </c>
    </row>
    <row r="65" spans="1:25" ht="24.9" customHeight="1">
      <c r="A65" s="143"/>
      <c r="B65" s="138"/>
      <c r="C65" s="38">
        <v>19</v>
      </c>
      <c r="D65" s="42" t="s">
        <v>245</v>
      </c>
      <c r="E65" s="42">
        <v>98909264.498400003</v>
      </c>
      <c r="F65" s="42">
        <v>0</v>
      </c>
      <c r="G65" s="42">
        <v>4888855.5246000001</v>
      </c>
      <c r="H65" s="42">
        <v>2967277.9349000002</v>
      </c>
      <c r="I65" s="42">
        <f t="shared" si="10"/>
        <v>1483638.9674500001</v>
      </c>
      <c r="J65" s="42">
        <f t="shared" si="11"/>
        <v>1483638.9674500001</v>
      </c>
      <c r="K65" s="42">
        <v>65430337.751000002</v>
      </c>
      <c r="L65" s="47">
        <f t="shared" si="3"/>
        <v>170712096.74145001</v>
      </c>
      <c r="M65" s="46"/>
      <c r="N65" s="138"/>
      <c r="O65" s="48">
        <v>4</v>
      </c>
      <c r="P65" s="138"/>
      <c r="Q65" s="42" t="s">
        <v>246</v>
      </c>
      <c r="R65" s="42">
        <v>103083412.3053</v>
      </c>
      <c r="S65" s="42">
        <v>0</v>
      </c>
      <c r="T65" s="42">
        <v>4958953.9983999999</v>
      </c>
      <c r="U65" s="42">
        <v>3092502.3692000001</v>
      </c>
      <c r="V65" s="42">
        <f t="shared" si="13"/>
        <v>1546251.1846</v>
      </c>
      <c r="W65" s="42">
        <f t="shared" si="14"/>
        <v>1546251.1846</v>
      </c>
      <c r="X65" s="42">
        <v>65831085.498400003</v>
      </c>
      <c r="Y65" s="47">
        <f t="shared" si="8"/>
        <v>175419702.9867</v>
      </c>
    </row>
    <row r="66" spans="1:25" ht="24.9" customHeight="1">
      <c r="A66" s="143"/>
      <c r="B66" s="138"/>
      <c r="C66" s="38">
        <v>20</v>
      </c>
      <c r="D66" s="42" t="s">
        <v>247</v>
      </c>
      <c r="E66" s="42">
        <v>104069037.645</v>
      </c>
      <c r="F66" s="42">
        <v>0</v>
      </c>
      <c r="G66" s="42">
        <v>5102086.1745999996</v>
      </c>
      <c r="H66" s="42">
        <v>3122071.1294</v>
      </c>
      <c r="I66" s="42">
        <f t="shared" si="10"/>
        <v>1561035.5647</v>
      </c>
      <c r="J66" s="42">
        <f t="shared" si="11"/>
        <v>1561035.5647</v>
      </c>
      <c r="K66" s="42">
        <v>68413530.1197</v>
      </c>
      <c r="L66" s="47">
        <f t="shared" si="3"/>
        <v>179145689.50400001</v>
      </c>
      <c r="M66" s="46"/>
      <c r="N66" s="138"/>
      <c r="O66" s="48">
        <v>5</v>
      </c>
      <c r="P66" s="138"/>
      <c r="Q66" s="42" t="s">
        <v>248</v>
      </c>
      <c r="R66" s="42">
        <v>137287010.6557</v>
      </c>
      <c r="S66" s="42">
        <v>0</v>
      </c>
      <c r="T66" s="42">
        <v>6268877.0488</v>
      </c>
      <c r="U66" s="42">
        <v>4118610.3196999999</v>
      </c>
      <c r="V66" s="42">
        <f t="shared" si="13"/>
        <v>2059305.1598499999</v>
      </c>
      <c r="W66" s="42">
        <f t="shared" si="14"/>
        <v>2059305.1598499999</v>
      </c>
      <c r="X66" s="42">
        <v>84157496.110100001</v>
      </c>
      <c r="Y66" s="47">
        <f t="shared" si="8"/>
        <v>229772688.97444999</v>
      </c>
    </row>
    <row r="67" spans="1:25" ht="24.9" customHeight="1">
      <c r="A67" s="143"/>
      <c r="B67" s="138"/>
      <c r="C67" s="38">
        <v>21</v>
      </c>
      <c r="D67" s="42" t="s">
        <v>249</v>
      </c>
      <c r="E67" s="42">
        <v>108246914.5449</v>
      </c>
      <c r="F67" s="42">
        <v>0</v>
      </c>
      <c r="G67" s="42">
        <v>5319990.0754000004</v>
      </c>
      <c r="H67" s="42">
        <v>3247407.4363000002</v>
      </c>
      <c r="I67" s="42">
        <f t="shared" si="10"/>
        <v>1623703.7181500001</v>
      </c>
      <c r="J67" s="42">
        <f t="shared" si="11"/>
        <v>1623703.7181500001</v>
      </c>
      <c r="K67" s="42">
        <v>71462103.361000001</v>
      </c>
      <c r="L67" s="47">
        <f t="shared" si="3"/>
        <v>186652711.69945002</v>
      </c>
      <c r="M67" s="46"/>
      <c r="N67" s="138"/>
      <c r="O67" s="48">
        <v>6</v>
      </c>
      <c r="P67" s="138"/>
      <c r="Q67" s="42" t="s">
        <v>250</v>
      </c>
      <c r="R67" s="42">
        <v>167962352.70179999</v>
      </c>
      <c r="S67" s="42">
        <v>0</v>
      </c>
      <c r="T67" s="42">
        <v>6601471.2171</v>
      </c>
      <c r="U67" s="42">
        <v>5038870.5811000001</v>
      </c>
      <c r="V67" s="42">
        <f t="shared" si="13"/>
        <v>2519435.29055</v>
      </c>
      <c r="W67" s="42">
        <f t="shared" si="14"/>
        <v>2519435.29055</v>
      </c>
      <c r="X67" s="42">
        <v>88810637.601400003</v>
      </c>
      <c r="Y67" s="47">
        <f t="shared" si="8"/>
        <v>265893896.81084996</v>
      </c>
    </row>
    <row r="68" spans="1:25" ht="24.9" customHeight="1">
      <c r="A68" s="143"/>
      <c r="B68" s="138"/>
      <c r="C68" s="38">
        <v>22</v>
      </c>
      <c r="D68" s="42" t="s">
        <v>251</v>
      </c>
      <c r="E68" s="42">
        <v>93041056.212899998</v>
      </c>
      <c r="F68" s="42">
        <v>0</v>
      </c>
      <c r="G68" s="42">
        <v>4839362.5389</v>
      </c>
      <c r="H68" s="42">
        <v>2791231.6864</v>
      </c>
      <c r="I68" s="42">
        <f t="shared" si="10"/>
        <v>1395615.8432</v>
      </c>
      <c r="J68" s="42">
        <f t="shared" si="11"/>
        <v>1395615.8432</v>
      </c>
      <c r="K68" s="42">
        <v>64737908.696599998</v>
      </c>
      <c r="L68" s="47">
        <f t="shared" si="3"/>
        <v>164013943.29159999</v>
      </c>
      <c r="M68" s="46"/>
      <c r="N68" s="138"/>
      <c r="O68" s="48">
        <v>7</v>
      </c>
      <c r="P68" s="138"/>
      <c r="Q68" s="42" t="s">
        <v>252</v>
      </c>
      <c r="R68" s="42">
        <v>114428102.85179999</v>
      </c>
      <c r="S68" s="42">
        <v>0</v>
      </c>
      <c r="T68" s="42">
        <v>5004317.1347000003</v>
      </c>
      <c r="U68" s="42">
        <v>3432843.0855999999</v>
      </c>
      <c r="V68" s="42">
        <f t="shared" si="13"/>
        <v>1716421.5427999999</v>
      </c>
      <c r="W68" s="42">
        <f t="shared" si="14"/>
        <v>1716421.5427999999</v>
      </c>
      <c r="X68" s="42">
        <v>66465736.107299998</v>
      </c>
      <c r="Y68" s="47">
        <f t="shared" si="8"/>
        <v>187614577.63659999</v>
      </c>
    </row>
    <row r="69" spans="1:25" ht="24.9" customHeight="1">
      <c r="A69" s="143"/>
      <c r="B69" s="138"/>
      <c r="C69" s="38">
        <v>23</v>
      </c>
      <c r="D69" s="42" t="s">
        <v>253</v>
      </c>
      <c r="E69" s="42">
        <v>97152962.183699995</v>
      </c>
      <c r="F69" s="42">
        <v>0</v>
      </c>
      <c r="G69" s="42">
        <v>5049289.3092999998</v>
      </c>
      <c r="H69" s="42">
        <v>2914588.8654999998</v>
      </c>
      <c r="I69" s="42">
        <f t="shared" si="10"/>
        <v>1457294.4327499999</v>
      </c>
      <c r="J69" s="42">
        <f t="shared" si="11"/>
        <v>1457294.4327499999</v>
      </c>
      <c r="K69" s="42">
        <v>67674878.309</v>
      </c>
      <c r="L69" s="47">
        <f t="shared" si="3"/>
        <v>171334424.23475</v>
      </c>
      <c r="M69" s="46"/>
      <c r="N69" s="138"/>
      <c r="O69" s="48">
        <v>8</v>
      </c>
      <c r="P69" s="138"/>
      <c r="Q69" s="42" t="s">
        <v>254</v>
      </c>
      <c r="R69" s="42">
        <v>121563240.4137</v>
      </c>
      <c r="S69" s="42">
        <v>0</v>
      </c>
      <c r="T69" s="42">
        <v>5252238.5203999998</v>
      </c>
      <c r="U69" s="42">
        <v>3646897.2124000001</v>
      </c>
      <c r="V69" s="42">
        <f t="shared" si="13"/>
        <v>1823448.6062</v>
      </c>
      <c r="W69" s="42">
        <f t="shared" si="14"/>
        <v>1823448.6062</v>
      </c>
      <c r="X69" s="42">
        <v>69934267.417999998</v>
      </c>
      <c r="Y69" s="47">
        <f t="shared" si="8"/>
        <v>198573194.95829999</v>
      </c>
    </row>
    <row r="70" spans="1:25" ht="24.9" customHeight="1">
      <c r="A70" s="143"/>
      <c r="B70" s="138"/>
      <c r="C70" s="38">
        <v>24</v>
      </c>
      <c r="D70" s="42" t="s">
        <v>255</v>
      </c>
      <c r="E70" s="42">
        <v>99511957.097399995</v>
      </c>
      <c r="F70" s="42">
        <v>0</v>
      </c>
      <c r="G70" s="42">
        <v>4658996.7962999996</v>
      </c>
      <c r="H70" s="42">
        <v>2985358.7129000002</v>
      </c>
      <c r="I70" s="42">
        <f t="shared" si="10"/>
        <v>1492679.3564500001</v>
      </c>
      <c r="J70" s="42">
        <f t="shared" si="11"/>
        <v>1492679.3564500001</v>
      </c>
      <c r="K70" s="42">
        <v>62214511.115000002</v>
      </c>
      <c r="L70" s="47">
        <f t="shared" si="3"/>
        <v>167878144.36515</v>
      </c>
      <c r="M70" s="46"/>
      <c r="N70" s="138"/>
      <c r="O70" s="48">
        <v>9</v>
      </c>
      <c r="P70" s="138"/>
      <c r="Q70" s="42" t="s">
        <v>256</v>
      </c>
      <c r="R70" s="42">
        <v>151019703.96149999</v>
      </c>
      <c r="S70" s="42">
        <v>0</v>
      </c>
      <c r="T70" s="42">
        <v>6566508.7807999998</v>
      </c>
      <c r="U70" s="42">
        <v>4530591.1188000003</v>
      </c>
      <c r="V70" s="42">
        <f t="shared" si="13"/>
        <v>2265295.5594000001</v>
      </c>
      <c r="W70" s="42">
        <f t="shared" si="14"/>
        <v>2265295.5594000001</v>
      </c>
      <c r="X70" s="42">
        <v>88321497.445999995</v>
      </c>
      <c r="Y70" s="47">
        <f t="shared" si="8"/>
        <v>248173005.74769998</v>
      </c>
    </row>
    <row r="71" spans="1:25" ht="24.9" customHeight="1">
      <c r="A71" s="143"/>
      <c r="B71" s="138"/>
      <c r="C71" s="38">
        <v>25</v>
      </c>
      <c r="D71" s="42" t="s">
        <v>257</v>
      </c>
      <c r="E71" s="42">
        <v>117247129.961</v>
      </c>
      <c r="F71" s="42">
        <v>0</v>
      </c>
      <c r="G71" s="42">
        <v>5584876.4482000005</v>
      </c>
      <c r="H71" s="42">
        <v>3517413.8988000001</v>
      </c>
      <c r="I71" s="42">
        <f t="shared" si="10"/>
        <v>1758706.9494</v>
      </c>
      <c r="J71" s="42">
        <f t="shared" si="11"/>
        <v>1758706.9494</v>
      </c>
      <c r="K71" s="42">
        <v>75167982.443700001</v>
      </c>
      <c r="L71" s="47">
        <f t="shared" si="3"/>
        <v>199758695.80229998</v>
      </c>
      <c r="M71" s="46"/>
      <c r="N71" s="138"/>
      <c r="O71" s="48">
        <v>10</v>
      </c>
      <c r="P71" s="138"/>
      <c r="Q71" s="42" t="s">
        <v>258</v>
      </c>
      <c r="R71" s="42">
        <v>105156131.72390001</v>
      </c>
      <c r="S71" s="42">
        <v>0</v>
      </c>
      <c r="T71" s="42">
        <v>5001610.9963999996</v>
      </c>
      <c r="U71" s="42">
        <v>3154683.9517000001</v>
      </c>
      <c r="V71" s="42">
        <f t="shared" si="13"/>
        <v>1577341.97585</v>
      </c>
      <c r="W71" s="42">
        <f t="shared" si="14"/>
        <v>1577341.97585</v>
      </c>
      <c r="X71" s="42">
        <v>66427876.0207</v>
      </c>
      <c r="Y71" s="47">
        <f t="shared" si="8"/>
        <v>178162960.71685001</v>
      </c>
    </row>
    <row r="72" spans="1:25" ht="24.9" customHeight="1">
      <c r="A72" s="143"/>
      <c r="B72" s="138"/>
      <c r="C72" s="38">
        <v>26</v>
      </c>
      <c r="D72" s="42" t="s">
        <v>259</v>
      </c>
      <c r="E72" s="42">
        <v>87338173.631400004</v>
      </c>
      <c r="F72" s="42">
        <v>0</v>
      </c>
      <c r="G72" s="42">
        <v>4287495.0986000001</v>
      </c>
      <c r="H72" s="42">
        <v>2620145.2089</v>
      </c>
      <c r="I72" s="42">
        <f t="shared" si="10"/>
        <v>1310072.60445</v>
      </c>
      <c r="J72" s="42">
        <f t="shared" si="11"/>
        <v>1310072.60445</v>
      </c>
      <c r="K72" s="42">
        <v>57017035.847999997</v>
      </c>
      <c r="L72" s="47">
        <f t="shared" ref="L72:L135" si="15">E72+F72+G72+J72+K72</f>
        <v>149952777.18245</v>
      </c>
      <c r="M72" s="46"/>
      <c r="N72" s="138"/>
      <c r="O72" s="48">
        <v>11</v>
      </c>
      <c r="P72" s="138"/>
      <c r="Q72" s="42" t="s">
        <v>260</v>
      </c>
      <c r="R72" s="42">
        <v>111072319.26899999</v>
      </c>
      <c r="S72" s="42">
        <v>0</v>
      </c>
      <c r="T72" s="42">
        <v>5325554.2169000003</v>
      </c>
      <c r="U72" s="42">
        <v>3332169.5781</v>
      </c>
      <c r="V72" s="42">
        <f t="shared" si="13"/>
        <v>1666084.78905</v>
      </c>
      <c r="W72" s="42">
        <f t="shared" si="14"/>
        <v>1666084.78905</v>
      </c>
      <c r="X72" s="42">
        <v>70959986.873600006</v>
      </c>
      <c r="Y72" s="47">
        <f t="shared" ref="Y72:Y135" si="16">R72+S72+T72+W72+X72</f>
        <v>189023945.14855</v>
      </c>
    </row>
    <row r="73" spans="1:25" ht="24.9" customHeight="1">
      <c r="A73" s="143"/>
      <c r="B73" s="138"/>
      <c r="C73" s="38">
        <v>27</v>
      </c>
      <c r="D73" s="42" t="s">
        <v>261</v>
      </c>
      <c r="E73" s="42">
        <v>107164652.2806</v>
      </c>
      <c r="F73" s="42">
        <v>0</v>
      </c>
      <c r="G73" s="42">
        <v>5089066.2807</v>
      </c>
      <c r="H73" s="42">
        <v>3214939.5684000002</v>
      </c>
      <c r="I73" s="42">
        <f t="shared" si="10"/>
        <v>1607469.7842000001</v>
      </c>
      <c r="J73" s="42">
        <f t="shared" si="11"/>
        <v>1607469.7842000001</v>
      </c>
      <c r="K73" s="42">
        <v>68231375.967999995</v>
      </c>
      <c r="L73" s="47">
        <f t="shared" si="15"/>
        <v>182092564.31349999</v>
      </c>
      <c r="M73" s="46"/>
      <c r="N73" s="138"/>
      <c r="O73" s="48">
        <v>12</v>
      </c>
      <c r="P73" s="138"/>
      <c r="Q73" s="42" t="s">
        <v>262</v>
      </c>
      <c r="R73" s="42">
        <v>122536911.2106</v>
      </c>
      <c r="S73" s="42">
        <v>0</v>
      </c>
      <c r="T73" s="42">
        <v>5785630.3181999996</v>
      </c>
      <c r="U73" s="42">
        <v>3676107.3363000001</v>
      </c>
      <c r="V73" s="42">
        <f t="shared" si="13"/>
        <v>1838053.66815</v>
      </c>
      <c r="W73" s="42">
        <f t="shared" si="14"/>
        <v>1838053.66815</v>
      </c>
      <c r="X73" s="42">
        <v>77396657.747500002</v>
      </c>
      <c r="Y73" s="47">
        <f t="shared" si="16"/>
        <v>207557252.94445002</v>
      </c>
    </row>
    <row r="74" spans="1:25" ht="24.9" customHeight="1">
      <c r="A74" s="143"/>
      <c r="B74" s="138"/>
      <c r="C74" s="38">
        <v>28</v>
      </c>
      <c r="D74" s="42" t="s">
        <v>263</v>
      </c>
      <c r="E74" s="42">
        <v>87369275.822799996</v>
      </c>
      <c r="F74" s="42">
        <v>0</v>
      </c>
      <c r="G74" s="42">
        <v>4400772.5229000002</v>
      </c>
      <c r="H74" s="42">
        <v>2621078.2747</v>
      </c>
      <c r="I74" s="42">
        <f t="shared" si="10"/>
        <v>1310539.13735</v>
      </c>
      <c r="J74" s="42">
        <f t="shared" si="11"/>
        <v>1310539.13735</v>
      </c>
      <c r="K74" s="42">
        <v>58601837.787799999</v>
      </c>
      <c r="L74" s="47">
        <f t="shared" si="15"/>
        <v>151682425.27085</v>
      </c>
      <c r="M74" s="46"/>
      <c r="N74" s="138"/>
      <c r="O74" s="48">
        <v>13</v>
      </c>
      <c r="P74" s="138"/>
      <c r="Q74" s="42" t="s">
        <v>264</v>
      </c>
      <c r="R74" s="42">
        <v>101977476.09209999</v>
      </c>
      <c r="S74" s="42">
        <v>0</v>
      </c>
      <c r="T74" s="42">
        <v>4612437.8901000004</v>
      </c>
      <c r="U74" s="42">
        <v>3059324.2828000002</v>
      </c>
      <c r="V74" s="42">
        <f t="shared" si="13"/>
        <v>1529662.1414000001</v>
      </c>
      <c r="W74" s="42">
        <f t="shared" si="14"/>
        <v>1529662.1414000001</v>
      </c>
      <c r="X74" s="42">
        <v>60983169.826399997</v>
      </c>
      <c r="Y74" s="47">
        <f t="shared" si="16"/>
        <v>169102745.94999999</v>
      </c>
    </row>
    <row r="75" spans="1:25" ht="24.9" customHeight="1">
      <c r="A75" s="143"/>
      <c r="B75" s="138"/>
      <c r="C75" s="38">
        <v>29</v>
      </c>
      <c r="D75" s="42" t="s">
        <v>265</v>
      </c>
      <c r="E75" s="42">
        <v>113943561.685</v>
      </c>
      <c r="F75" s="42">
        <v>0</v>
      </c>
      <c r="G75" s="42">
        <v>4994155.8185999999</v>
      </c>
      <c r="H75" s="42">
        <v>3418306.8505000002</v>
      </c>
      <c r="I75" s="42">
        <f t="shared" si="10"/>
        <v>1709153.4252500001</v>
      </c>
      <c r="J75" s="42">
        <f t="shared" si="11"/>
        <v>1709153.4252500001</v>
      </c>
      <c r="K75" s="42">
        <v>66903536.061999999</v>
      </c>
      <c r="L75" s="47">
        <f t="shared" si="15"/>
        <v>187550406.99085</v>
      </c>
      <c r="M75" s="46"/>
      <c r="N75" s="138"/>
      <c r="O75" s="48">
        <v>14</v>
      </c>
      <c r="P75" s="138"/>
      <c r="Q75" s="42" t="s">
        <v>266</v>
      </c>
      <c r="R75" s="42">
        <v>117025818.352</v>
      </c>
      <c r="S75" s="42">
        <v>0</v>
      </c>
      <c r="T75" s="42">
        <v>5364526.9545</v>
      </c>
      <c r="U75" s="42">
        <v>3510774.5506000002</v>
      </c>
      <c r="V75" s="42">
        <f t="shared" si="13"/>
        <v>1755387.2753000001</v>
      </c>
      <c r="W75" s="42">
        <f t="shared" si="14"/>
        <v>1755387.2753000001</v>
      </c>
      <c r="X75" s="42">
        <v>71505232.940599993</v>
      </c>
      <c r="Y75" s="47">
        <f t="shared" si="16"/>
        <v>195650965.52239999</v>
      </c>
    </row>
    <row r="76" spans="1:25" ht="24.9" customHeight="1">
      <c r="A76" s="143"/>
      <c r="B76" s="138"/>
      <c r="C76" s="38">
        <v>30</v>
      </c>
      <c r="D76" s="42" t="s">
        <v>267</v>
      </c>
      <c r="E76" s="42">
        <v>94282687.975400001</v>
      </c>
      <c r="F76" s="42">
        <v>0</v>
      </c>
      <c r="G76" s="42">
        <v>4481826.2532000002</v>
      </c>
      <c r="H76" s="42">
        <v>2828480.6392999999</v>
      </c>
      <c r="I76" s="42">
        <f t="shared" si="10"/>
        <v>1414240.31965</v>
      </c>
      <c r="J76" s="42">
        <f t="shared" si="11"/>
        <v>1414240.31965</v>
      </c>
      <c r="K76" s="42">
        <v>59735815.804399997</v>
      </c>
      <c r="L76" s="47">
        <f t="shared" si="15"/>
        <v>159914570.35264999</v>
      </c>
      <c r="M76" s="46"/>
      <c r="N76" s="138"/>
      <c r="O76" s="48">
        <v>15</v>
      </c>
      <c r="P76" s="138"/>
      <c r="Q76" s="42" t="s">
        <v>268</v>
      </c>
      <c r="R76" s="42">
        <v>135387790.9016</v>
      </c>
      <c r="S76" s="42">
        <v>0</v>
      </c>
      <c r="T76" s="42">
        <v>5593635.7889999999</v>
      </c>
      <c r="U76" s="42">
        <v>4061633.727</v>
      </c>
      <c r="V76" s="42">
        <f t="shared" si="13"/>
        <v>2030816.8635</v>
      </c>
      <c r="W76" s="42">
        <f t="shared" si="14"/>
        <v>2030816.8635</v>
      </c>
      <c r="X76" s="42">
        <v>74710568.227300003</v>
      </c>
      <c r="Y76" s="47">
        <f t="shared" si="16"/>
        <v>217722811.78140002</v>
      </c>
    </row>
    <row r="77" spans="1:25" ht="24.9" customHeight="1">
      <c r="A77" s="143"/>
      <c r="B77" s="139"/>
      <c r="C77" s="38">
        <v>31</v>
      </c>
      <c r="D77" s="42" t="s">
        <v>269</v>
      </c>
      <c r="E77" s="42">
        <v>142512880.43889999</v>
      </c>
      <c r="F77" s="42">
        <v>0</v>
      </c>
      <c r="G77" s="42">
        <v>7072915.5598999998</v>
      </c>
      <c r="H77" s="42">
        <v>4275386.4132000003</v>
      </c>
      <c r="I77" s="42">
        <f t="shared" si="10"/>
        <v>2137693.2066000002</v>
      </c>
      <c r="J77" s="42">
        <f t="shared" si="11"/>
        <v>2137693.2066000002</v>
      </c>
      <c r="K77" s="42">
        <v>95986316.589100003</v>
      </c>
      <c r="L77" s="47">
        <f t="shared" si="15"/>
        <v>247709805.79449999</v>
      </c>
      <c r="M77" s="46"/>
      <c r="N77" s="138"/>
      <c r="O77" s="48">
        <v>16</v>
      </c>
      <c r="P77" s="138"/>
      <c r="Q77" s="42" t="s">
        <v>270</v>
      </c>
      <c r="R77" s="42">
        <v>108471857.34289999</v>
      </c>
      <c r="S77" s="42">
        <v>0</v>
      </c>
      <c r="T77" s="42">
        <v>5040235.9572000001</v>
      </c>
      <c r="U77" s="42">
        <v>3254155.7203000002</v>
      </c>
      <c r="V77" s="42">
        <f t="shared" si="13"/>
        <v>1627077.8601500001</v>
      </c>
      <c r="W77" s="42">
        <f t="shared" si="14"/>
        <v>1627077.8601500001</v>
      </c>
      <c r="X77" s="42">
        <v>66968256.534400001</v>
      </c>
      <c r="Y77" s="47">
        <f t="shared" si="16"/>
        <v>182107427.69464999</v>
      </c>
    </row>
    <row r="78" spans="1:25" ht="24.9" customHeight="1">
      <c r="A78" s="38"/>
      <c r="B78" s="144" t="s">
        <v>271</v>
      </c>
      <c r="C78" s="145"/>
      <c r="D78" s="43"/>
      <c r="E78" s="43">
        <f>SUM(E47:E77)</f>
        <v>3224533964.4244008</v>
      </c>
      <c r="F78" s="43">
        <f t="shared" ref="F78:K78" si="17">SUM(F47:F77)</f>
        <v>0</v>
      </c>
      <c r="G78" s="43">
        <f t="shared" si="17"/>
        <v>157567440.83679998</v>
      </c>
      <c r="H78" s="43">
        <f t="shared" si="17"/>
        <v>96736018.932700038</v>
      </c>
      <c r="I78" s="43">
        <f t="shared" si="17"/>
        <v>48368009.466350019</v>
      </c>
      <c r="J78" s="43">
        <f t="shared" si="17"/>
        <v>48368009.466350019</v>
      </c>
      <c r="K78" s="43">
        <f t="shared" si="17"/>
        <v>2112463910.2544999</v>
      </c>
      <c r="L78" s="49">
        <f t="shared" si="15"/>
        <v>5542933324.9820509</v>
      </c>
      <c r="M78" s="46"/>
      <c r="N78" s="138"/>
      <c r="O78" s="48">
        <v>17</v>
      </c>
      <c r="P78" s="138"/>
      <c r="Q78" s="42" t="s">
        <v>272</v>
      </c>
      <c r="R78" s="42">
        <v>106895632.7819</v>
      </c>
      <c r="S78" s="42">
        <v>0</v>
      </c>
      <c r="T78" s="42">
        <v>4661713.5153000001</v>
      </c>
      <c r="U78" s="42">
        <v>3206868.9835000001</v>
      </c>
      <c r="V78" s="42">
        <f t="shared" si="13"/>
        <v>1603434.49175</v>
      </c>
      <c r="W78" s="42">
        <f t="shared" si="14"/>
        <v>1603434.49175</v>
      </c>
      <c r="X78" s="42">
        <v>61672557.909999996</v>
      </c>
      <c r="Y78" s="47">
        <f t="shared" si="16"/>
        <v>174833338.69894999</v>
      </c>
    </row>
    <row r="79" spans="1:25" ht="24.9" customHeight="1">
      <c r="A79" s="143">
        <v>4</v>
      </c>
      <c r="B79" s="137" t="s">
        <v>273</v>
      </c>
      <c r="C79" s="38">
        <v>1</v>
      </c>
      <c r="D79" s="42" t="s">
        <v>274</v>
      </c>
      <c r="E79" s="42">
        <v>160295311.95730001</v>
      </c>
      <c r="F79" s="42">
        <v>0</v>
      </c>
      <c r="G79" s="42">
        <v>9427026.0087000001</v>
      </c>
      <c r="H79" s="42">
        <v>4808859.3586999997</v>
      </c>
      <c r="I79" s="42">
        <v>0</v>
      </c>
      <c r="J79" s="42">
        <f t="shared" ref="J79:J120" si="18">H79-I79</f>
        <v>4808859.3586999997</v>
      </c>
      <c r="K79" s="42">
        <v>110461622.4601</v>
      </c>
      <c r="L79" s="47">
        <f t="shared" si="15"/>
        <v>284992819.78480005</v>
      </c>
      <c r="M79" s="46"/>
      <c r="N79" s="138"/>
      <c r="O79" s="48">
        <v>18</v>
      </c>
      <c r="P79" s="138"/>
      <c r="Q79" s="42" t="s">
        <v>275</v>
      </c>
      <c r="R79" s="42">
        <v>110930867.8048</v>
      </c>
      <c r="S79" s="42">
        <v>0</v>
      </c>
      <c r="T79" s="42">
        <v>5066101.8565999996</v>
      </c>
      <c r="U79" s="42">
        <v>3327926.0340999998</v>
      </c>
      <c r="V79" s="42">
        <f t="shared" si="13"/>
        <v>1663963.0170499999</v>
      </c>
      <c r="W79" s="42">
        <f t="shared" si="14"/>
        <v>1663963.0170499999</v>
      </c>
      <c r="X79" s="42">
        <v>67330132.061299995</v>
      </c>
      <c r="Y79" s="47">
        <f t="shared" si="16"/>
        <v>184991064.73975</v>
      </c>
    </row>
    <row r="80" spans="1:25" ht="24.9" customHeight="1">
      <c r="A80" s="143"/>
      <c r="B80" s="138"/>
      <c r="C80" s="38">
        <v>2</v>
      </c>
      <c r="D80" s="42" t="s">
        <v>276</v>
      </c>
      <c r="E80" s="42">
        <v>105419320.2242</v>
      </c>
      <c r="F80" s="42">
        <v>0</v>
      </c>
      <c r="G80" s="42">
        <v>7070392.6047999999</v>
      </c>
      <c r="H80" s="42">
        <v>3162579.6066999999</v>
      </c>
      <c r="I80" s="42">
        <v>0</v>
      </c>
      <c r="J80" s="42">
        <f t="shared" si="18"/>
        <v>3162579.6066999999</v>
      </c>
      <c r="K80" s="42">
        <v>77491264.844099998</v>
      </c>
      <c r="L80" s="47">
        <f t="shared" si="15"/>
        <v>193143557.2798</v>
      </c>
      <c r="M80" s="46"/>
      <c r="N80" s="138"/>
      <c r="O80" s="48">
        <v>19</v>
      </c>
      <c r="P80" s="138"/>
      <c r="Q80" s="42" t="s">
        <v>277</v>
      </c>
      <c r="R80" s="42">
        <v>134211509.8407</v>
      </c>
      <c r="S80" s="42">
        <v>0</v>
      </c>
      <c r="T80" s="42">
        <v>5316979.3452000003</v>
      </c>
      <c r="U80" s="42">
        <v>4026345.2952000001</v>
      </c>
      <c r="V80" s="42">
        <f t="shared" si="13"/>
        <v>2013172.6476</v>
      </c>
      <c r="W80" s="42">
        <f t="shared" si="14"/>
        <v>2013172.6476</v>
      </c>
      <c r="X80" s="42">
        <v>70840020.575000003</v>
      </c>
      <c r="Y80" s="47">
        <f t="shared" si="16"/>
        <v>212381682.40850002</v>
      </c>
    </row>
    <row r="81" spans="1:25" ht="24.9" customHeight="1">
      <c r="A81" s="143"/>
      <c r="B81" s="138"/>
      <c r="C81" s="38">
        <v>3</v>
      </c>
      <c r="D81" s="42" t="s">
        <v>278</v>
      </c>
      <c r="E81" s="42">
        <v>108446668.76800001</v>
      </c>
      <c r="F81" s="42">
        <v>0</v>
      </c>
      <c r="G81" s="42">
        <v>7223468.7366000004</v>
      </c>
      <c r="H81" s="42">
        <v>3253400.0630000001</v>
      </c>
      <c r="I81" s="42">
        <v>0</v>
      </c>
      <c r="J81" s="42">
        <f t="shared" si="18"/>
        <v>3253400.0630000001</v>
      </c>
      <c r="K81" s="42">
        <v>79632868.540000007</v>
      </c>
      <c r="L81" s="47">
        <f t="shared" si="15"/>
        <v>198556406.1076</v>
      </c>
      <c r="M81" s="46"/>
      <c r="N81" s="138"/>
      <c r="O81" s="48">
        <v>20</v>
      </c>
      <c r="P81" s="138"/>
      <c r="Q81" s="42" t="s">
        <v>279</v>
      </c>
      <c r="R81" s="42">
        <v>103132266.7121</v>
      </c>
      <c r="S81" s="42">
        <v>0</v>
      </c>
      <c r="T81" s="42">
        <v>4768654.8810999999</v>
      </c>
      <c r="U81" s="42">
        <v>3093968.0014</v>
      </c>
      <c r="V81" s="42">
        <f t="shared" si="13"/>
        <v>1546984.0007</v>
      </c>
      <c r="W81" s="42">
        <f t="shared" si="14"/>
        <v>1546984.0007</v>
      </c>
      <c r="X81" s="42">
        <v>63168715.5506</v>
      </c>
      <c r="Y81" s="47">
        <f t="shared" si="16"/>
        <v>172616621.14449999</v>
      </c>
    </row>
    <row r="82" spans="1:25" ht="24.9" customHeight="1">
      <c r="A82" s="143"/>
      <c r="B82" s="138"/>
      <c r="C82" s="38">
        <v>4</v>
      </c>
      <c r="D82" s="42" t="s">
        <v>280</v>
      </c>
      <c r="E82" s="42">
        <v>131078955.7057</v>
      </c>
      <c r="F82" s="42">
        <v>0</v>
      </c>
      <c r="G82" s="42">
        <v>8501396.3214999996</v>
      </c>
      <c r="H82" s="42">
        <v>3932368.6712000002</v>
      </c>
      <c r="I82" s="42">
        <v>0</v>
      </c>
      <c r="J82" s="42">
        <f t="shared" si="18"/>
        <v>3932368.6712000002</v>
      </c>
      <c r="K82" s="42">
        <v>97511648.247799993</v>
      </c>
      <c r="L82" s="47">
        <f t="shared" si="15"/>
        <v>241024368.94619998</v>
      </c>
      <c r="M82" s="46"/>
      <c r="N82" s="139"/>
      <c r="O82" s="48">
        <v>21</v>
      </c>
      <c r="P82" s="139"/>
      <c r="Q82" s="42" t="s">
        <v>281</v>
      </c>
      <c r="R82" s="42">
        <v>123186116.0389</v>
      </c>
      <c r="S82" s="42">
        <v>0</v>
      </c>
      <c r="T82" s="42">
        <v>5483444.8838</v>
      </c>
      <c r="U82" s="42">
        <v>3695583.4811999998</v>
      </c>
      <c r="V82" s="42">
        <f t="shared" si="13"/>
        <v>1847791.7405999999</v>
      </c>
      <c r="W82" s="42">
        <f t="shared" si="14"/>
        <v>1847791.7405999999</v>
      </c>
      <c r="X82" s="42">
        <v>73168948.072999999</v>
      </c>
      <c r="Y82" s="47">
        <f t="shared" si="16"/>
        <v>203686300.73629999</v>
      </c>
    </row>
    <row r="83" spans="1:25" ht="24.9" customHeight="1">
      <c r="A83" s="143"/>
      <c r="B83" s="138"/>
      <c r="C83" s="38">
        <v>5</v>
      </c>
      <c r="D83" s="42" t="s">
        <v>282</v>
      </c>
      <c r="E83" s="42">
        <v>99550202.383499995</v>
      </c>
      <c r="F83" s="42">
        <v>0</v>
      </c>
      <c r="G83" s="42">
        <v>6627814.0236999998</v>
      </c>
      <c r="H83" s="42">
        <v>2986506.0715000001</v>
      </c>
      <c r="I83" s="42">
        <v>0</v>
      </c>
      <c r="J83" s="42">
        <f t="shared" si="18"/>
        <v>2986506.0715000001</v>
      </c>
      <c r="K83" s="42">
        <v>71299392.120800003</v>
      </c>
      <c r="L83" s="47">
        <f t="shared" si="15"/>
        <v>180463914.5995</v>
      </c>
      <c r="M83" s="46"/>
      <c r="N83" s="38"/>
      <c r="O83" s="145"/>
      <c r="P83" s="146"/>
      <c r="Q83" s="43"/>
      <c r="R83" s="43">
        <f>R62+R63+R65+R66+R67+R68+R69+R70+R71+R72+R73+R74+R75+R76+R77+R78+R79+R80+R81+R82+R64</f>
        <v>2539116644.3918996</v>
      </c>
      <c r="S83" s="43">
        <f t="shared" ref="S83:X83" si="19">S62+S63+S65+S66+S67+S68+S69+S70+S71+S72+S73+S74+S75+S76+S77+S78+S79+S80+S81+S82+S64</f>
        <v>0</v>
      </c>
      <c r="T83" s="43">
        <f t="shared" si="19"/>
        <v>112567285.00620003</v>
      </c>
      <c r="U83" s="43">
        <f t="shared" si="19"/>
        <v>76173499.331899986</v>
      </c>
      <c r="V83" s="43">
        <f t="shared" si="19"/>
        <v>38086749.665949993</v>
      </c>
      <c r="W83" s="43">
        <f t="shared" si="19"/>
        <v>38086749.665949993</v>
      </c>
      <c r="X83" s="43">
        <f t="shared" si="19"/>
        <v>1500381795.6893003</v>
      </c>
      <c r="Y83" s="49">
        <f t="shared" si="16"/>
        <v>4190152474.7533493</v>
      </c>
    </row>
    <row r="84" spans="1:25" ht="24.9" customHeight="1">
      <c r="A84" s="143"/>
      <c r="B84" s="138"/>
      <c r="C84" s="38">
        <v>6</v>
      </c>
      <c r="D84" s="42" t="s">
        <v>283</v>
      </c>
      <c r="E84" s="42">
        <v>114604481.4613</v>
      </c>
      <c r="F84" s="42">
        <v>0</v>
      </c>
      <c r="G84" s="42">
        <v>7458576.7209000001</v>
      </c>
      <c r="H84" s="42">
        <v>3438134.4438</v>
      </c>
      <c r="I84" s="42">
        <v>0</v>
      </c>
      <c r="J84" s="42">
        <f t="shared" si="18"/>
        <v>3438134.4438</v>
      </c>
      <c r="K84" s="42">
        <v>82922134.621199995</v>
      </c>
      <c r="L84" s="47">
        <f t="shared" si="15"/>
        <v>208423327.24720001</v>
      </c>
      <c r="M84" s="46"/>
      <c r="N84" s="137">
        <v>22</v>
      </c>
      <c r="O84" s="48">
        <v>1</v>
      </c>
      <c r="P84" s="39" t="s">
        <v>105</v>
      </c>
      <c r="Q84" s="42" t="s">
        <v>284</v>
      </c>
      <c r="R84" s="42">
        <v>131580455.91159999</v>
      </c>
      <c r="S84" s="42">
        <f>-8911571.3701</f>
        <v>-8911571.3701000009</v>
      </c>
      <c r="T84" s="42">
        <v>6085620.2744000005</v>
      </c>
      <c r="U84" s="42">
        <v>3947413.6773999999</v>
      </c>
      <c r="V84" s="42">
        <f t="shared" si="13"/>
        <v>1973706.8387</v>
      </c>
      <c r="W84" s="42">
        <f t="shared" ref="W84:W121" si="20">U84-V84</f>
        <v>1973706.8387</v>
      </c>
      <c r="X84" s="42">
        <v>79532723.432500005</v>
      </c>
      <c r="Y84" s="47">
        <f t="shared" si="16"/>
        <v>210260935.08709997</v>
      </c>
    </row>
    <row r="85" spans="1:25" ht="24.9" customHeight="1">
      <c r="A85" s="143"/>
      <c r="B85" s="138"/>
      <c r="C85" s="38">
        <v>7</v>
      </c>
      <c r="D85" s="42" t="s">
        <v>285</v>
      </c>
      <c r="E85" s="42">
        <v>106212500.9622</v>
      </c>
      <c r="F85" s="42">
        <v>0</v>
      </c>
      <c r="G85" s="42">
        <v>7125591.3037</v>
      </c>
      <c r="H85" s="42">
        <v>3186375.0288999998</v>
      </c>
      <c r="I85" s="42">
        <v>0</v>
      </c>
      <c r="J85" s="42">
        <f t="shared" si="18"/>
        <v>3186375.0288999998</v>
      </c>
      <c r="K85" s="42">
        <v>78263519.382400006</v>
      </c>
      <c r="L85" s="47">
        <f t="shared" si="15"/>
        <v>194787986.67720002</v>
      </c>
      <c r="M85" s="46"/>
      <c r="N85" s="138"/>
      <c r="O85" s="48">
        <v>2</v>
      </c>
      <c r="P85" s="39" t="s">
        <v>105</v>
      </c>
      <c r="Q85" s="42" t="s">
        <v>286</v>
      </c>
      <c r="R85" s="42">
        <v>116346816.1769</v>
      </c>
      <c r="S85" s="42">
        <f t="shared" ref="S85:S104" si="21">-8911571.3701</f>
        <v>-8911571.3701000009</v>
      </c>
      <c r="T85" s="42">
        <v>5217558.5153999999</v>
      </c>
      <c r="U85" s="42">
        <v>3490404.4852999998</v>
      </c>
      <c r="V85" s="42">
        <f t="shared" si="13"/>
        <v>1745202.2426499999</v>
      </c>
      <c r="W85" s="42">
        <f t="shared" si="20"/>
        <v>1745202.2426499999</v>
      </c>
      <c r="X85" s="42">
        <v>67388150.340399995</v>
      </c>
      <c r="Y85" s="47">
        <f t="shared" si="16"/>
        <v>181786155.90525001</v>
      </c>
    </row>
    <row r="86" spans="1:25" ht="24.9" customHeight="1">
      <c r="A86" s="143"/>
      <c r="B86" s="138"/>
      <c r="C86" s="38">
        <v>8</v>
      </c>
      <c r="D86" s="42" t="s">
        <v>287</v>
      </c>
      <c r="E86" s="42">
        <v>94967173.144500002</v>
      </c>
      <c r="F86" s="42">
        <v>0</v>
      </c>
      <c r="G86" s="42">
        <v>6451469.4504000004</v>
      </c>
      <c r="H86" s="42">
        <v>2849015.1943000001</v>
      </c>
      <c r="I86" s="42">
        <v>0</v>
      </c>
      <c r="J86" s="42">
        <f t="shared" si="18"/>
        <v>2849015.1943000001</v>
      </c>
      <c r="K86" s="42">
        <v>68832252.499200001</v>
      </c>
      <c r="L86" s="47">
        <f t="shared" si="15"/>
        <v>173099910.28839999</v>
      </c>
      <c r="M86" s="46"/>
      <c r="N86" s="138"/>
      <c r="O86" s="48">
        <v>3</v>
      </c>
      <c r="P86" s="39" t="s">
        <v>105</v>
      </c>
      <c r="Q86" s="42" t="s">
        <v>288</v>
      </c>
      <c r="R86" s="42">
        <v>146835320.4039</v>
      </c>
      <c r="S86" s="42">
        <f t="shared" si="21"/>
        <v>-8911571.3701000009</v>
      </c>
      <c r="T86" s="42">
        <v>6793769.9138000002</v>
      </c>
      <c r="U86" s="42">
        <v>4405059.6120999996</v>
      </c>
      <c r="V86" s="42">
        <f t="shared" si="13"/>
        <v>2202529.8060499998</v>
      </c>
      <c r="W86" s="42">
        <f t="shared" si="20"/>
        <v>2202529.8060499998</v>
      </c>
      <c r="X86" s="42">
        <v>89440054.296599999</v>
      </c>
      <c r="Y86" s="47">
        <f t="shared" si="16"/>
        <v>236360103.05024999</v>
      </c>
    </row>
    <row r="87" spans="1:25" ht="24.9" customHeight="1">
      <c r="A87" s="143"/>
      <c r="B87" s="138"/>
      <c r="C87" s="38">
        <v>9</v>
      </c>
      <c r="D87" s="42" t="s">
        <v>289</v>
      </c>
      <c r="E87" s="42">
        <v>105478847.68340001</v>
      </c>
      <c r="F87" s="42">
        <v>0</v>
      </c>
      <c r="G87" s="42">
        <v>7123645.9271999998</v>
      </c>
      <c r="H87" s="42">
        <v>3164365.4304999998</v>
      </c>
      <c r="I87" s="42">
        <v>0</v>
      </c>
      <c r="J87" s="42">
        <f t="shared" si="18"/>
        <v>3164365.4304999998</v>
      </c>
      <c r="K87" s="42">
        <v>78236302.693599999</v>
      </c>
      <c r="L87" s="47">
        <f t="shared" si="15"/>
        <v>194003161.73470002</v>
      </c>
      <c r="M87" s="46"/>
      <c r="N87" s="138"/>
      <c r="O87" s="48">
        <v>4</v>
      </c>
      <c r="P87" s="39" t="s">
        <v>105</v>
      </c>
      <c r="Q87" s="42" t="s">
        <v>290</v>
      </c>
      <c r="R87" s="42">
        <v>116262702.84980001</v>
      </c>
      <c r="S87" s="42">
        <f t="shared" si="21"/>
        <v>-8911571.3701000009</v>
      </c>
      <c r="T87" s="42">
        <v>5409618.2527999999</v>
      </c>
      <c r="U87" s="42">
        <v>3487881.0855</v>
      </c>
      <c r="V87" s="42">
        <f t="shared" si="13"/>
        <v>1743940.54275</v>
      </c>
      <c r="W87" s="42">
        <f t="shared" si="20"/>
        <v>1743940.54275</v>
      </c>
      <c r="X87" s="42">
        <v>70075152.151899993</v>
      </c>
      <c r="Y87" s="47">
        <f t="shared" si="16"/>
        <v>184579842.42715001</v>
      </c>
    </row>
    <row r="88" spans="1:25" ht="24.9" customHeight="1">
      <c r="A88" s="143"/>
      <c r="B88" s="138"/>
      <c r="C88" s="38">
        <v>10</v>
      </c>
      <c r="D88" s="42" t="s">
        <v>291</v>
      </c>
      <c r="E88" s="42">
        <v>166871339.38339999</v>
      </c>
      <c r="F88" s="42">
        <v>0</v>
      </c>
      <c r="G88" s="42">
        <v>10085747.8705</v>
      </c>
      <c r="H88" s="42">
        <v>5006140.1814999999</v>
      </c>
      <c r="I88" s="42">
        <v>0</v>
      </c>
      <c r="J88" s="42">
        <f t="shared" si="18"/>
        <v>5006140.1814999999</v>
      </c>
      <c r="K88" s="42">
        <v>119677436.561</v>
      </c>
      <c r="L88" s="47">
        <f t="shared" si="15"/>
        <v>301640663.9964</v>
      </c>
      <c r="M88" s="46"/>
      <c r="N88" s="138"/>
      <c r="O88" s="48">
        <v>5</v>
      </c>
      <c r="P88" s="39" t="s">
        <v>105</v>
      </c>
      <c r="Q88" s="42" t="s">
        <v>292</v>
      </c>
      <c r="R88" s="42">
        <v>158967226.95719999</v>
      </c>
      <c r="S88" s="42">
        <f t="shared" si="21"/>
        <v>-8911571.3701000009</v>
      </c>
      <c r="T88" s="42">
        <v>6717248.1498999996</v>
      </c>
      <c r="U88" s="42">
        <v>4769016.8086999999</v>
      </c>
      <c r="V88" s="42">
        <f t="shared" si="13"/>
        <v>2384508.40435</v>
      </c>
      <c r="W88" s="42">
        <f t="shared" si="20"/>
        <v>2384508.40435</v>
      </c>
      <c r="X88" s="42">
        <v>88369480.521500006</v>
      </c>
      <c r="Y88" s="47">
        <f t="shared" si="16"/>
        <v>247526892.66285002</v>
      </c>
    </row>
    <row r="89" spans="1:25" ht="24.9" customHeight="1">
      <c r="A89" s="143"/>
      <c r="B89" s="138"/>
      <c r="C89" s="38">
        <v>11</v>
      </c>
      <c r="D89" s="42" t="s">
        <v>293</v>
      </c>
      <c r="E89" s="42">
        <v>115975782.3908</v>
      </c>
      <c r="F89" s="42">
        <v>0</v>
      </c>
      <c r="G89" s="42">
        <v>7661091.4983000001</v>
      </c>
      <c r="H89" s="42">
        <v>3479273.4717000001</v>
      </c>
      <c r="I89" s="42">
        <v>0</v>
      </c>
      <c r="J89" s="42">
        <f t="shared" si="18"/>
        <v>3479273.4717000001</v>
      </c>
      <c r="K89" s="42">
        <v>85755407.128700003</v>
      </c>
      <c r="L89" s="47">
        <f t="shared" si="15"/>
        <v>212871554.48949999</v>
      </c>
      <c r="M89" s="46"/>
      <c r="N89" s="138"/>
      <c r="O89" s="48">
        <v>6</v>
      </c>
      <c r="P89" s="39" t="s">
        <v>105</v>
      </c>
      <c r="Q89" s="42" t="s">
        <v>294</v>
      </c>
      <c r="R89" s="42">
        <v>123598182.3752</v>
      </c>
      <c r="S89" s="42">
        <f t="shared" si="21"/>
        <v>-8911571.3701000009</v>
      </c>
      <c r="T89" s="42">
        <v>5280680.0044999998</v>
      </c>
      <c r="U89" s="42">
        <v>3707945.4712999999</v>
      </c>
      <c r="V89" s="42">
        <f t="shared" si="13"/>
        <v>1853972.7356499999</v>
      </c>
      <c r="W89" s="42">
        <f t="shared" si="20"/>
        <v>1853972.7356499999</v>
      </c>
      <c r="X89" s="42">
        <v>68271248.264899999</v>
      </c>
      <c r="Y89" s="47">
        <f t="shared" si="16"/>
        <v>190092512.01015002</v>
      </c>
    </row>
    <row r="90" spans="1:25" ht="24.9" customHeight="1">
      <c r="A90" s="143"/>
      <c r="B90" s="138"/>
      <c r="C90" s="38">
        <v>12</v>
      </c>
      <c r="D90" s="42" t="s">
        <v>295</v>
      </c>
      <c r="E90" s="42">
        <v>141792038.07609999</v>
      </c>
      <c r="F90" s="42">
        <v>0</v>
      </c>
      <c r="G90" s="42">
        <v>8687848.1579</v>
      </c>
      <c r="H90" s="42">
        <v>4253761.1423000004</v>
      </c>
      <c r="I90" s="42">
        <v>0</v>
      </c>
      <c r="J90" s="42">
        <f t="shared" si="18"/>
        <v>4253761.1423000004</v>
      </c>
      <c r="K90" s="42">
        <v>100120193.0123</v>
      </c>
      <c r="L90" s="47">
        <f t="shared" si="15"/>
        <v>254853840.38859999</v>
      </c>
      <c r="M90" s="46"/>
      <c r="N90" s="138"/>
      <c r="O90" s="48">
        <v>7</v>
      </c>
      <c r="P90" s="39" t="s">
        <v>105</v>
      </c>
      <c r="Q90" s="42" t="s">
        <v>296</v>
      </c>
      <c r="R90" s="42">
        <v>103710099.83149999</v>
      </c>
      <c r="S90" s="42">
        <f t="shared" si="21"/>
        <v>-8911571.3701000009</v>
      </c>
      <c r="T90" s="42">
        <v>4755602.2457999997</v>
      </c>
      <c r="U90" s="42">
        <v>3111302.9948999998</v>
      </c>
      <c r="V90" s="42">
        <f t="shared" si="13"/>
        <v>1555651.4974499999</v>
      </c>
      <c r="W90" s="42">
        <f t="shared" si="20"/>
        <v>1555651.4974499999</v>
      </c>
      <c r="X90" s="42">
        <v>60925175.0691</v>
      </c>
      <c r="Y90" s="47">
        <f t="shared" si="16"/>
        <v>162034957.27374998</v>
      </c>
    </row>
    <row r="91" spans="1:25" ht="24.9" customHeight="1">
      <c r="A91" s="143"/>
      <c r="B91" s="138"/>
      <c r="C91" s="38">
        <v>13</v>
      </c>
      <c r="D91" s="42" t="s">
        <v>297</v>
      </c>
      <c r="E91" s="42">
        <v>104180956.5132</v>
      </c>
      <c r="F91" s="42">
        <v>0</v>
      </c>
      <c r="G91" s="42">
        <v>7017508.7953000003</v>
      </c>
      <c r="H91" s="42">
        <v>3125428.6954000001</v>
      </c>
      <c r="I91" s="42">
        <v>0</v>
      </c>
      <c r="J91" s="42">
        <f t="shared" si="18"/>
        <v>3125428.6954000001</v>
      </c>
      <c r="K91" s="42">
        <v>76751396.644999996</v>
      </c>
      <c r="L91" s="47">
        <f t="shared" si="15"/>
        <v>191075290.6489</v>
      </c>
      <c r="M91" s="46"/>
      <c r="N91" s="138"/>
      <c r="O91" s="48">
        <v>8</v>
      </c>
      <c r="P91" s="39" t="s">
        <v>105</v>
      </c>
      <c r="Q91" s="42" t="s">
        <v>298</v>
      </c>
      <c r="R91" s="42">
        <v>121527665.7085</v>
      </c>
      <c r="S91" s="42">
        <f t="shared" si="21"/>
        <v>-8911571.3701000009</v>
      </c>
      <c r="T91" s="42">
        <v>5496855.8892999999</v>
      </c>
      <c r="U91" s="42">
        <v>3645829.9712999999</v>
      </c>
      <c r="V91" s="42">
        <f t="shared" si="13"/>
        <v>1822914.9856499999</v>
      </c>
      <c r="W91" s="42">
        <f t="shared" si="20"/>
        <v>1822914.9856499999</v>
      </c>
      <c r="X91" s="42">
        <v>71295645.788100004</v>
      </c>
      <c r="Y91" s="47">
        <f t="shared" si="16"/>
        <v>191231511.00145</v>
      </c>
    </row>
    <row r="92" spans="1:25" ht="24.9" customHeight="1">
      <c r="A92" s="143"/>
      <c r="B92" s="138"/>
      <c r="C92" s="38">
        <v>14</v>
      </c>
      <c r="D92" s="42" t="s">
        <v>299</v>
      </c>
      <c r="E92" s="42">
        <v>103296038.30320001</v>
      </c>
      <c r="F92" s="42">
        <v>0</v>
      </c>
      <c r="G92" s="42">
        <v>7116451.2947000004</v>
      </c>
      <c r="H92" s="42">
        <v>3098881.1491</v>
      </c>
      <c r="I92" s="42">
        <v>0</v>
      </c>
      <c r="J92" s="42">
        <f t="shared" si="18"/>
        <v>3098881.1491</v>
      </c>
      <c r="K92" s="42">
        <v>78135646.559599996</v>
      </c>
      <c r="L92" s="47">
        <f t="shared" si="15"/>
        <v>191647017.3066</v>
      </c>
      <c r="M92" s="46"/>
      <c r="N92" s="138"/>
      <c r="O92" s="48">
        <v>9</v>
      </c>
      <c r="P92" s="39" t="s">
        <v>105</v>
      </c>
      <c r="Q92" s="42" t="s">
        <v>300</v>
      </c>
      <c r="R92" s="42">
        <v>119182653.64390001</v>
      </c>
      <c r="S92" s="42">
        <f t="shared" si="21"/>
        <v>-8911571.3701000009</v>
      </c>
      <c r="T92" s="42">
        <v>5191562.1996999998</v>
      </c>
      <c r="U92" s="42">
        <v>3575479.6093000001</v>
      </c>
      <c r="V92" s="42">
        <f t="shared" si="13"/>
        <v>1787739.8046500001</v>
      </c>
      <c r="W92" s="42">
        <f t="shared" si="20"/>
        <v>1787739.8046500001</v>
      </c>
      <c r="X92" s="42">
        <v>67024450.2311</v>
      </c>
      <c r="Y92" s="47">
        <f t="shared" si="16"/>
        <v>184274834.50924999</v>
      </c>
    </row>
    <row r="93" spans="1:25" ht="24.9" customHeight="1">
      <c r="A93" s="143"/>
      <c r="B93" s="138"/>
      <c r="C93" s="38">
        <v>15</v>
      </c>
      <c r="D93" s="42" t="s">
        <v>301</v>
      </c>
      <c r="E93" s="42">
        <v>123977864.81370001</v>
      </c>
      <c r="F93" s="42">
        <v>0</v>
      </c>
      <c r="G93" s="42">
        <v>7943388.4471000005</v>
      </c>
      <c r="H93" s="42">
        <v>3719335.9443999999</v>
      </c>
      <c r="I93" s="42">
        <v>0</v>
      </c>
      <c r="J93" s="42">
        <f t="shared" si="18"/>
        <v>3719335.9443999999</v>
      </c>
      <c r="K93" s="42">
        <v>89704867.973700002</v>
      </c>
      <c r="L93" s="47">
        <f t="shared" si="15"/>
        <v>225345457.1789</v>
      </c>
      <c r="M93" s="46"/>
      <c r="N93" s="138"/>
      <c r="O93" s="48">
        <v>10</v>
      </c>
      <c r="P93" s="39" t="s">
        <v>105</v>
      </c>
      <c r="Q93" s="42" t="s">
        <v>302</v>
      </c>
      <c r="R93" s="42">
        <v>126003104.7481</v>
      </c>
      <c r="S93" s="42">
        <f t="shared" si="21"/>
        <v>-8911571.3701000009</v>
      </c>
      <c r="T93" s="42">
        <v>5468881.5930000003</v>
      </c>
      <c r="U93" s="42">
        <v>3780093.1423999998</v>
      </c>
      <c r="V93" s="42">
        <f t="shared" si="13"/>
        <v>1890046.5711999999</v>
      </c>
      <c r="W93" s="42">
        <f t="shared" si="20"/>
        <v>1890046.5711999999</v>
      </c>
      <c r="X93" s="42">
        <v>70904272.844300002</v>
      </c>
      <c r="Y93" s="47">
        <f t="shared" si="16"/>
        <v>195354734.3865</v>
      </c>
    </row>
    <row r="94" spans="1:25" ht="24.9" customHeight="1">
      <c r="A94" s="143"/>
      <c r="B94" s="138"/>
      <c r="C94" s="38">
        <v>16</v>
      </c>
      <c r="D94" s="42" t="s">
        <v>303</v>
      </c>
      <c r="E94" s="42">
        <v>118464358.07520001</v>
      </c>
      <c r="F94" s="42">
        <v>0</v>
      </c>
      <c r="G94" s="42">
        <v>7815373.9808999998</v>
      </c>
      <c r="H94" s="42">
        <v>3553930.7423</v>
      </c>
      <c r="I94" s="42">
        <v>0</v>
      </c>
      <c r="J94" s="42">
        <f t="shared" si="18"/>
        <v>3553930.7423</v>
      </c>
      <c r="K94" s="42">
        <v>87913888.212599993</v>
      </c>
      <c r="L94" s="47">
        <f t="shared" si="15"/>
        <v>217747551.01100001</v>
      </c>
      <c r="M94" s="46"/>
      <c r="N94" s="138"/>
      <c r="O94" s="48">
        <v>11</v>
      </c>
      <c r="P94" s="39" t="s">
        <v>105</v>
      </c>
      <c r="Q94" s="42" t="s">
        <v>105</v>
      </c>
      <c r="R94" s="42">
        <v>110919099.53919999</v>
      </c>
      <c r="S94" s="42">
        <f t="shared" si="21"/>
        <v>-8911571.3701000009</v>
      </c>
      <c r="T94" s="42">
        <v>5147774.9271</v>
      </c>
      <c r="U94" s="42">
        <v>3327572.9862000002</v>
      </c>
      <c r="V94" s="42">
        <f t="shared" si="13"/>
        <v>1663786.4931000001</v>
      </c>
      <c r="W94" s="42">
        <f t="shared" si="20"/>
        <v>1663786.4931000001</v>
      </c>
      <c r="X94" s="42">
        <v>66411846.660499997</v>
      </c>
      <c r="Y94" s="47">
        <f t="shared" si="16"/>
        <v>175230936.2498</v>
      </c>
    </row>
    <row r="95" spans="1:25" ht="24.9" customHeight="1">
      <c r="A95" s="143"/>
      <c r="B95" s="138"/>
      <c r="C95" s="38">
        <v>17</v>
      </c>
      <c r="D95" s="42" t="s">
        <v>304</v>
      </c>
      <c r="E95" s="42">
        <v>99240410.382200003</v>
      </c>
      <c r="F95" s="42">
        <v>0</v>
      </c>
      <c r="G95" s="42">
        <v>6761860.2437000005</v>
      </c>
      <c r="H95" s="42">
        <v>2977212.3114999998</v>
      </c>
      <c r="I95" s="42">
        <v>0</v>
      </c>
      <c r="J95" s="42">
        <f t="shared" si="18"/>
        <v>2977212.3114999998</v>
      </c>
      <c r="K95" s="42">
        <v>73174758.821899995</v>
      </c>
      <c r="L95" s="47">
        <f t="shared" si="15"/>
        <v>182154241.75929999</v>
      </c>
      <c r="M95" s="46"/>
      <c r="N95" s="138"/>
      <c r="O95" s="48">
        <v>12</v>
      </c>
      <c r="P95" s="39" t="s">
        <v>105</v>
      </c>
      <c r="Q95" s="42" t="s">
        <v>305</v>
      </c>
      <c r="R95" s="42">
        <v>141611221.88240001</v>
      </c>
      <c r="S95" s="42">
        <f t="shared" si="21"/>
        <v>-8911571.3701000009</v>
      </c>
      <c r="T95" s="42">
        <v>6010272.2571999999</v>
      </c>
      <c r="U95" s="42">
        <v>4248336.6564999996</v>
      </c>
      <c r="V95" s="42">
        <f t="shared" si="13"/>
        <v>2124168.3282499998</v>
      </c>
      <c r="W95" s="42">
        <f t="shared" si="20"/>
        <v>2124168.3282499998</v>
      </c>
      <c r="X95" s="42">
        <v>78478570.899800003</v>
      </c>
      <c r="Y95" s="47">
        <f t="shared" si="16"/>
        <v>219312661.99754998</v>
      </c>
    </row>
    <row r="96" spans="1:25" ht="24.9" customHeight="1">
      <c r="A96" s="143"/>
      <c r="B96" s="138"/>
      <c r="C96" s="38">
        <v>18</v>
      </c>
      <c r="D96" s="42" t="s">
        <v>306</v>
      </c>
      <c r="E96" s="42">
        <v>102831139.76729999</v>
      </c>
      <c r="F96" s="42">
        <v>0</v>
      </c>
      <c r="G96" s="42">
        <v>6889233.4965000004</v>
      </c>
      <c r="H96" s="42">
        <v>3084934.193</v>
      </c>
      <c r="I96" s="42">
        <v>0</v>
      </c>
      <c r="J96" s="42">
        <f t="shared" si="18"/>
        <v>3084934.193</v>
      </c>
      <c r="K96" s="42">
        <v>74956767.718999997</v>
      </c>
      <c r="L96" s="47">
        <f t="shared" si="15"/>
        <v>187762075.1758</v>
      </c>
      <c r="M96" s="46"/>
      <c r="N96" s="138"/>
      <c r="O96" s="48">
        <v>13</v>
      </c>
      <c r="P96" s="39" t="s">
        <v>105</v>
      </c>
      <c r="Q96" s="42" t="s">
        <v>307</v>
      </c>
      <c r="R96" s="42">
        <v>93471858.016000003</v>
      </c>
      <c r="S96" s="42">
        <f t="shared" si="21"/>
        <v>-8911571.3701000009</v>
      </c>
      <c r="T96" s="42">
        <v>4366766.0482000001</v>
      </c>
      <c r="U96" s="42">
        <v>2804155.7404999998</v>
      </c>
      <c r="V96" s="42">
        <f t="shared" si="13"/>
        <v>1402077.8702499999</v>
      </c>
      <c r="W96" s="42">
        <f t="shared" si="20"/>
        <v>1402077.8702499999</v>
      </c>
      <c r="X96" s="42">
        <v>55485182.379500002</v>
      </c>
      <c r="Y96" s="47">
        <f t="shared" si="16"/>
        <v>145814312.94384998</v>
      </c>
    </row>
    <row r="97" spans="1:25" ht="24.9" customHeight="1">
      <c r="A97" s="143"/>
      <c r="B97" s="138"/>
      <c r="C97" s="38">
        <v>19</v>
      </c>
      <c r="D97" s="42" t="s">
        <v>308</v>
      </c>
      <c r="E97" s="42">
        <v>111048899.72400001</v>
      </c>
      <c r="F97" s="42">
        <v>0</v>
      </c>
      <c r="G97" s="42">
        <v>7277689.3131999997</v>
      </c>
      <c r="H97" s="42">
        <v>3331466.9917000001</v>
      </c>
      <c r="I97" s="42">
        <v>0</v>
      </c>
      <c r="J97" s="42">
        <f t="shared" si="18"/>
        <v>3331466.9917000001</v>
      </c>
      <c r="K97" s="42">
        <v>80391438.709600002</v>
      </c>
      <c r="L97" s="47">
        <f t="shared" si="15"/>
        <v>202049494.7385</v>
      </c>
      <c r="M97" s="46"/>
      <c r="N97" s="138"/>
      <c r="O97" s="48">
        <v>14</v>
      </c>
      <c r="P97" s="39" t="s">
        <v>105</v>
      </c>
      <c r="Q97" s="42" t="s">
        <v>309</v>
      </c>
      <c r="R97" s="42">
        <v>135894046.6855</v>
      </c>
      <c r="S97" s="42">
        <f t="shared" si="21"/>
        <v>-8911571.3701000009</v>
      </c>
      <c r="T97" s="42">
        <v>5976668.324</v>
      </c>
      <c r="U97" s="42">
        <v>4076821.4005999998</v>
      </c>
      <c r="V97" s="42">
        <f t="shared" si="13"/>
        <v>2038410.7002999999</v>
      </c>
      <c r="W97" s="42">
        <f t="shared" si="20"/>
        <v>2038410.7002999999</v>
      </c>
      <c r="X97" s="42">
        <v>78008436.811900005</v>
      </c>
      <c r="Y97" s="47">
        <f t="shared" si="16"/>
        <v>213005991.1516</v>
      </c>
    </row>
    <row r="98" spans="1:25" ht="24.9" customHeight="1">
      <c r="A98" s="143"/>
      <c r="B98" s="138"/>
      <c r="C98" s="38">
        <v>20</v>
      </c>
      <c r="D98" s="42" t="s">
        <v>310</v>
      </c>
      <c r="E98" s="42">
        <v>112378678.67389999</v>
      </c>
      <c r="F98" s="42">
        <v>0</v>
      </c>
      <c r="G98" s="42">
        <v>7438460.0066999998</v>
      </c>
      <c r="H98" s="42">
        <v>3371360.3602</v>
      </c>
      <c r="I98" s="42">
        <v>0</v>
      </c>
      <c r="J98" s="42">
        <f t="shared" si="18"/>
        <v>3371360.3602</v>
      </c>
      <c r="K98" s="42">
        <v>82640692.772300005</v>
      </c>
      <c r="L98" s="47">
        <f t="shared" si="15"/>
        <v>205829191.81309998</v>
      </c>
      <c r="M98" s="46"/>
      <c r="N98" s="138"/>
      <c r="O98" s="48">
        <v>15</v>
      </c>
      <c r="P98" s="39" t="s">
        <v>105</v>
      </c>
      <c r="Q98" s="42" t="s">
        <v>311</v>
      </c>
      <c r="R98" s="42">
        <v>90744658.935900003</v>
      </c>
      <c r="S98" s="42">
        <f t="shared" si="21"/>
        <v>-8911571.3701000009</v>
      </c>
      <c r="T98" s="42">
        <v>4318783.7178999996</v>
      </c>
      <c r="U98" s="42">
        <v>2722339.7681</v>
      </c>
      <c r="V98" s="42">
        <f t="shared" si="13"/>
        <v>1361169.88405</v>
      </c>
      <c r="W98" s="42">
        <f t="shared" si="20"/>
        <v>1361169.88405</v>
      </c>
      <c r="X98" s="42">
        <v>54813888.072300002</v>
      </c>
      <c r="Y98" s="47">
        <f t="shared" si="16"/>
        <v>142326929.24004999</v>
      </c>
    </row>
    <row r="99" spans="1:25" ht="24.9" customHeight="1">
      <c r="A99" s="143"/>
      <c r="B99" s="139"/>
      <c r="C99" s="38">
        <v>21</v>
      </c>
      <c r="D99" s="42" t="s">
        <v>312</v>
      </c>
      <c r="E99" s="42">
        <v>107900080.42120001</v>
      </c>
      <c r="F99" s="42">
        <v>0</v>
      </c>
      <c r="G99" s="42">
        <v>7230130.8359000003</v>
      </c>
      <c r="H99" s="42">
        <v>3237002.4125999999</v>
      </c>
      <c r="I99" s="42">
        <v>0</v>
      </c>
      <c r="J99" s="42">
        <f t="shared" si="18"/>
        <v>3237002.4125999999</v>
      </c>
      <c r="K99" s="42">
        <v>79726074.295399994</v>
      </c>
      <c r="L99" s="47">
        <f t="shared" si="15"/>
        <v>198093287.96509999</v>
      </c>
      <c r="M99" s="46"/>
      <c r="N99" s="138"/>
      <c r="O99" s="48">
        <v>16</v>
      </c>
      <c r="P99" s="39" t="s">
        <v>105</v>
      </c>
      <c r="Q99" s="42" t="s">
        <v>313</v>
      </c>
      <c r="R99" s="42">
        <v>131559074.538</v>
      </c>
      <c r="S99" s="42">
        <f t="shared" si="21"/>
        <v>-8911571.3701000009</v>
      </c>
      <c r="T99" s="42">
        <v>6061764.9594999999</v>
      </c>
      <c r="U99" s="42">
        <v>3946772.2360999999</v>
      </c>
      <c r="V99" s="42">
        <f t="shared" si="13"/>
        <v>1973386.1180499999</v>
      </c>
      <c r="W99" s="42">
        <f t="shared" si="20"/>
        <v>1973386.1180499999</v>
      </c>
      <c r="X99" s="42">
        <v>79198976.885700002</v>
      </c>
      <c r="Y99" s="47">
        <f t="shared" si="16"/>
        <v>209881631.13115001</v>
      </c>
    </row>
    <row r="100" spans="1:25" ht="24.9" customHeight="1">
      <c r="A100" s="38"/>
      <c r="B100" s="144" t="s">
        <v>314</v>
      </c>
      <c r="C100" s="145"/>
      <c r="D100" s="43"/>
      <c r="E100" s="43">
        <f>SUM(E79:E99)</f>
        <v>2434011048.8143001</v>
      </c>
      <c r="F100" s="43">
        <f t="shared" ref="F100:K100" si="22">SUM(F79:F99)</f>
        <v>0</v>
      </c>
      <c r="G100" s="43">
        <f t="shared" si="22"/>
        <v>158934165.03820002</v>
      </c>
      <c r="H100" s="43">
        <f t="shared" si="22"/>
        <v>73020331.464299992</v>
      </c>
      <c r="I100" s="43">
        <f t="shared" si="22"/>
        <v>0</v>
      </c>
      <c r="J100" s="43">
        <f t="shared" si="22"/>
        <v>73020331.464299992</v>
      </c>
      <c r="K100" s="43">
        <f t="shared" si="22"/>
        <v>1773599573.8203001</v>
      </c>
      <c r="L100" s="49">
        <f t="shared" si="15"/>
        <v>4439565119.1371002</v>
      </c>
      <c r="M100" s="46"/>
      <c r="N100" s="138"/>
      <c r="O100" s="48">
        <v>17</v>
      </c>
      <c r="P100" s="39" t="s">
        <v>105</v>
      </c>
      <c r="Q100" s="42" t="s">
        <v>315</v>
      </c>
      <c r="R100" s="42">
        <v>164535937.18939999</v>
      </c>
      <c r="S100" s="42">
        <f t="shared" si="21"/>
        <v>-8911571.3701000009</v>
      </c>
      <c r="T100" s="42">
        <v>7368764.5111999996</v>
      </c>
      <c r="U100" s="42">
        <v>4936078.1157</v>
      </c>
      <c r="V100" s="42">
        <f t="shared" si="13"/>
        <v>2468039.05785</v>
      </c>
      <c r="W100" s="42">
        <f t="shared" si="20"/>
        <v>2468039.05785</v>
      </c>
      <c r="X100" s="42">
        <v>97484486.439899996</v>
      </c>
      <c r="Y100" s="47">
        <f t="shared" si="16"/>
        <v>262945655.82824999</v>
      </c>
    </row>
    <row r="101" spans="1:25" ht="24.9" customHeight="1">
      <c r="A101" s="143">
        <v>5</v>
      </c>
      <c r="B101" s="137" t="s">
        <v>316</v>
      </c>
      <c r="C101" s="38">
        <v>1</v>
      </c>
      <c r="D101" s="42" t="s">
        <v>317</v>
      </c>
      <c r="E101" s="42">
        <v>181931200.67019999</v>
      </c>
      <c r="F101" s="42">
        <v>0</v>
      </c>
      <c r="G101" s="42">
        <v>7342296.3324999996</v>
      </c>
      <c r="H101" s="42">
        <v>5457936.0201000003</v>
      </c>
      <c r="I101" s="42">
        <v>0</v>
      </c>
      <c r="J101" s="42">
        <f t="shared" si="18"/>
        <v>5457936.0201000003</v>
      </c>
      <c r="K101" s="42">
        <v>97920266.322999999</v>
      </c>
      <c r="L101" s="47">
        <f t="shared" si="15"/>
        <v>292651699.34579998</v>
      </c>
      <c r="M101" s="46"/>
      <c r="N101" s="138"/>
      <c r="O101" s="48">
        <v>18</v>
      </c>
      <c r="P101" s="39" t="s">
        <v>105</v>
      </c>
      <c r="Q101" s="42" t="s">
        <v>318</v>
      </c>
      <c r="R101" s="42">
        <v>124286581.7149</v>
      </c>
      <c r="S101" s="42">
        <f t="shared" si="21"/>
        <v>-8911571.3701000009</v>
      </c>
      <c r="T101" s="42">
        <v>5628706.7682999996</v>
      </c>
      <c r="U101" s="42">
        <v>3728597.4514000001</v>
      </c>
      <c r="V101" s="42">
        <f t="shared" si="13"/>
        <v>1864298.7257000001</v>
      </c>
      <c r="W101" s="42">
        <f t="shared" si="20"/>
        <v>1864298.7257000001</v>
      </c>
      <c r="X101" s="42">
        <v>73140298.684</v>
      </c>
      <c r="Y101" s="47">
        <f t="shared" si="16"/>
        <v>196008314.5228</v>
      </c>
    </row>
    <row r="102" spans="1:25" ht="24.9" customHeight="1">
      <c r="A102" s="143"/>
      <c r="B102" s="138"/>
      <c r="C102" s="38">
        <v>2</v>
      </c>
      <c r="D102" s="42" t="s">
        <v>88</v>
      </c>
      <c r="E102" s="42">
        <v>219701086.05360001</v>
      </c>
      <c r="F102" s="42">
        <v>0</v>
      </c>
      <c r="G102" s="42">
        <v>9128847.4863000009</v>
      </c>
      <c r="H102" s="42">
        <v>6591032.5816000002</v>
      </c>
      <c r="I102" s="42">
        <v>0</v>
      </c>
      <c r="J102" s="42">
        <f t="shared" si="18"/>
        <v>6591032.5816000002</v>
      </c>
      <c r="K102" s="42">
        <v>122914917.7361</v>
      </c>
      <c r="L102" s="47">
        <f t="shared" si="15"/>
        <v>358335883.85760003</v>
      </c>
      <c r="M102" s="46"/>
      <c r="N102" s="138"/>
      <c r="O102" s="48">
        <v>19</v>
      </c>
      <c r="P102" s="39" t="s">
        <v>105</v>
      </c>
      <c r="Q102" s="42" t="s">
        <v>319</v>
      </c>
      <c r="R102" s="42">
        <v>117680245.7881</v>
      </c>
      <c r="S102" s="42">
        <f t="shared" si="21"/>
        <v>-8911571.3701000009</v>
      </c>
      <c r="T102" s="42">
        <v>5066286.4758000001</v>
      </c>
      <c r="U102" s="42">
        <v>3530407.3736</v>
      </c>
      <c r="V102" s="42">
        <f t="shared" si="13"/>
        <v>1765203.6868</v>
      </c>
      <c r="W102" s="42">
        <f t="shared" si="20"/>
        <v>1765203.6868</v>
      </c>
      <c r="X102" s="42">
        <v>65271786.702299997</v>
      </c>
      <c r="Y102" s="47">
        <f t="shared" si="16"/>
        <v>180871951.28289998</v>
      </c>
    </row>
    <row r="103" spans="1:25" ht="24.9" customHeight="1">
      <c r="A103" s="143"/>
      <c r="B103" s="138"/>
      <c r="C103" s="38">
        <v>3</v>
      </c>
      <c r="D103" s="42" t="s">
        <v>320</v>
      </c>
      <c r="E103" s="42">
        <v>96085493.682300001</v>
      </c>
      <c r="F103" s="42">
        <v>0</v>
      </c>
      <c r="G103" s="42">
        <v>4677358.7960999999</v>
      </c>
      <c r="H103" s="42">
        <v>2882564.8105000001</v>
      </c>
      <c r="I103" s="42">
        <v>0</v>
      </c>
      <c r="J103" s="42">
        <f t="shared" si="18"/>
        <v>2882564.8105000001</v>
      </c>
      <c r="K103" s="42">
        <v>60636595.7042</v>
      </c>
      <c r="L103" s="47">
        <f t="shared" si="15"/>
        <v>164282012.99309999</v>
      </c>
      <c r="M103" s="46"/>
      <c r="N103" s="138"/>
      <c r="O103" s="48">
        <v>20</v>
      </c>
      <c r="P103" s="39" t="s">
        <v>105</v>
      </c>
      <c r="Q103" s="42" t="s">
        <v>321</v>
      </c>
      <c r="R103" s="42">
        <v>126181674.7475</v>
      </c>
      <c r="S103" s="42">
        <f t="shared" si="21"/>
        <v>-8911571.3701000009</v>
      </c>
      <c r="T103" s="42">
        <v>5507756.5184000004</v>
      </c>
      <c r="U103" s="42">
        <v>3785450.2423999999</v>
      </c>
      <c r="V103" s="42">
        <f t="shared" si="13"/>
        <v>1892725.1211999999</v>
      </c>
      <c r="W103" s="42">
        <f t="shared" si="20"/>
        <v>1892725.1211999999</v>
      </c>
      <c r="X103" s="42">
        <v>71448150.4745</v>
      </c>
      <c r="Y103" s="47">
        <f t="shared" si="16"/>
        <v>196118735.49149999</v>
      </c>
    </row>
    <row r="104" spans="1:25" ht="24.9" customHeight="1">
      <c r="A104" s="143"/>
      <c r="B104" s="138"/>
      <c r="C104" s="38">
        <v>4</v>
      </c>
      <c r="D104" s="42" t="s">
        <v>322</v>
      </c>
      <c r="E104" s="42">
        <v>113557354.4694</v>
      </c>
      <c r="F104" s="42">
        <v>0</v>
      </c>
      <c r="G104" s="42">
        <v>5402332.1381999999</v>
      </c>
      <c r="H104" s="42">
        <v>3406720.6340999999</v>
      </c>
      <c r="I104" s="42">
        <v>0</v>
      </c>
      <c r="J104" s="42">
        <f t="shared" si="18"/>
        <v>3406720.6340999999</v>
      </c>
      <c r="K104" s="42">
        <v>70779297.709299996</v>
      </c>
      <c r="L104" s="47">
        <f t="shared" si="15"/>
        <v>193145704.95100001</v>
      </c>
      <c r="M104" s="46"/>
      <c r="N104" s="139"/>
      <c r="O104" s="48">
        <v>21</v>
      </c>
      <c r="P104" s="39" t="s">
        <v>105</v>
      </c>
      <c r="Q104" s="42" t="s">
        <v>323</v>
      </c>
      <c r="R104" s="42">
        <v>123464410.85870001</v>
      </c>
      <c r="S104" s="42">
        <f t="shared" si="21"/>
        <v>-8911571.3701000009</v>
      </c>
      <c r="T104" s="42">
        <v>5411324.5327000003</v>
      </c>
      <c r="U104" s="42">
        <v>3703932.3258000002</v>
      </c>
      <c r="V104" s="42">
        <f t="shared" si="13"/>
        <v>1851966.1629000001</v>
      </c>
      <c r="W104" s="42">
        <f t="shared" si="20"/>
        <v>1851966.1629000001</v>
      </c>
      <c r="X104" s="42">
        <v>70099023.772799999</v>
      </c>
      <c r="Y104" s="47">
        <f t="shared" si="16"/>
        <v>191915153.95700002</v>
      </c>
    </row>
    <row r="105" spans="1:25" ht="24.9" customHeight="1">
      <c r="A105" s="143"/>
      <c r="B105" s="138"/>
      <c r="C105" s="38">
        <v>5</v>
      </c>
      <c r="D105" s="42" t="s">
        <v>324</v>
      </c>
      <c r="E105" s="42">
        <v>144052180.76840001</v>
      </c>
      <c r="F105" s="42">
        <v>0</v>
      </c>
      <c r="G105" s="42">
        <v>6496470.5526999999</v>
      </c>
      <c r="H105" s="42">
        <v>4321565.4230000004</v>
      </c>
      <c r="I105" s="42">
        <v>0</v>
      </c>
      <c r="J105" s="42">
        <f t="shared" si="18"/>
        <v>4321565.4230000004</v>
      </c>
      <c r="K105" s="42">
        <v>86086784.545200005</v>
      </c>
      <c r="L105" s="47">
        <f t="shared" si="15"/>
        <v>240957001.28930002</v>
      </c>
      <c r="M105" s="46"/>
      <c r="N105" s="38"/>
      <c r="O105" s="145"/>
      <c r="P105" s="146"/>
      <c r="Q105" s="43"/>
      <c r="R105" s="43">
        <f>R84+R85+R87+R88+R89+R90+R91+R92+R93+R94+R95+R96+R97+R98+R99+R100+R101+R102+R103+R104+R86</f>
        <v>2624363038.5022001</v>
      </c>
      <c r="S105" s="43">
        <f t="shared" ref="S105" si="23">SUM(S82:S104)</f>
        <v>-187142998.7721</v>
      </c>
      <c r="T105" s="43">
        <f t="shared" ref="T105:X105" si="24">T84+T85+T87+T88+T89+T90+T91+T92+T93+T94+T95+T96+T97+T98+T99+T100+T101+T102+T103+T104+T86</f>
        <v>117282266.07889999</v>
      </c>
      <c r="U105" s="43">
        <f t="shared" si="24"/>
        <v>78730891.155100003</v>
      </c>
      <c r="V105" s="43">
        <f t="shared" si="24"/>
        <v>39365445.577550001</v>
      </c>
      <c r="W105" s="43">
        <f t="shared" si="24"/>
        <v>39365445.577550001</v>
      </c>
      <c r="X105" s="43">
        <f t="shared" si="24"/>
        <v>1523067000.7236001</v>
      </c>
      <c r="Y105" s="49">
        <f t="shared" si="16"/>
        <v>4116934752.1101503</v>
      </c>
    </row>
    <row r="106" spans="1:25" ht="24.9" customHeight="1">
      <c r="A106" s="143"/>
      <c r="B106" s="138"/>
      <c r="C106" s="38">
        <v>6</v>
      </c>
      <c r="D106" s="42" t="s">
        <v>325</v>
      </c>
      <c r="E106" s="42">
        <v>95389159.0537</v>
      </c>
      <c r="F106" s="42">
        <v>0</v>
      </c>
      <c r="G106" s="42">
        <v>4739610.8432</v>
      </c>
      <c r="H106" s="42">
        <v>2861674.7716000001</v>
      </c>
      <c r="I106" s="42">
        <v>0</v>
      </c>
      <c r="J106" s="42">
        <f t="shared" si="18"/>
        <v>2861674.7716000001</v>
      </c>
      <c r="K106" s="42">
        <v>61507529.745399997</v>
      </c>
      <c r="L106" s="47">
        <f t="shared" si="15"/>
        <v>164497974.41389999</v>
      </c>
      <c r="M106" s="46"/>
      <c r="N106" s="137">
        <v>23</v>
      </c>
      <c r="O106" s="48">
        <v>1</v>
      </c>
      <c r="P106" s="39" t="s">
        <v>106</v>
      </c>
      <c r="Q106" s="42" t="s">
        <v>326</v>
      </c>
      <c r="R106" s="42">
        <v>106630347.75920001</v>
      </c>
      <c r="S106" s="42">
        <v>0</v>
      </c>
      <c r="T106" s="42">
        <v>5768471.4484999999</v>
      </c>
      <c r="U106" s="42">
        <v>3198910.4328000001</v>
      </c>
      <c r="V106" s="42">
        <f t="shared" si="13"/>
        <v>1599455.2164</v>
      </c>
      <c r="W106" s="42">
        <f t="shared" si="20"/>
        <v>1599455.2164</v>
      </c>
      <c r="X106" s="42">
        <v>71537985.801400006</v>
      </c>
      <c r="Y106" s="47">
        <f t="shared" si="16"/>
        <v>185536260.22550002</v>
      </c>
    </row>
    <row r="107" spans="1:25" ht="24.9" customHeight="1">
      <c r="A107" s="143"/>
      <c r="B107" s="138"/>
      <c r="C107" s="38">
        <v>7</v>
      </c>
      <c r="D107" s="42" t="s">
        <v>327</v>
      </c>
      <c r="E107" s="42">
        <v>152181185.81279999</v>
      </c>
      <c r="F107" s="42">
        <v>0</v>
      </c>
      <c r="G107" s="42">
        <v>6874580.0097000003</v>
      </c>
      <c r="H107" s="42">
        <v>4565435.5744000003</v>
      </c>
      <c r="I107" s="42">
        <v>0</v>
      </c>
      <c r="J107" s="42">
        <f t="shared" si="18"/>
        <v>4565435.5744000003</v>
      </c>
      <c r="K107" s="42">
        <v>91376705.325000003</v>
      </c>
      <c r="L107" s="47">
        <f t="shared" si="15"/>
        <v>254997906.72189999</v>
      </c>
      <c r="M107" s="46"/>
      <c r="N107" s="138"/>
      <c r="O107" s="48">
        <v>2</v>
      </c>
      <c r="P107" s="39" t="s">
        <v>106</v>
      </c>
      <c r="Q107" s="42" t="s">
        <v>328</v>
      </c>
      <c r="R107" s="42">
        <v>175347425.3743</v>
      </c>
      <c r="S107" s="42">
        <v>0</v>
      </c>
      <c r="T107" s="42">
        <v>6670778.3541000001</v>
      </c>
      <c r="U107" s="42">
        <v>5260422.7611999996</v>
      </c>
      <c r="V107" s="42">
        <f t="shared" si="13"/>
        <v>2630211.3805999998</v>
      </c>
      <c r="W107" s="42">
        <f t="shared" si="20"/>
        <v>2630211.3805999998</v>
      </c>
      <c r="X107" s="42">
        <v>84161663.845300004</v>
      </c>
      <c r="Y107" s="47">
        <f t="shared" si="16"/>
        <v>268810078.95429999</v>
      </c>
    </row>
    <row r="108" spans="1:25" ht="24.9" customHeight="1">
      <c r="A108" s="143"/>
      <c r="B108" s="138"/>
      <c r="C108" s="38">
        <v>8</v>
      </c>
      <c r="D108" s="42" t="s">
        <v>329</v>
      </c>
      <c r="E108" s="42">
        <v>153622471.88850001</v>
      </c>
      <c r="F108" s="42">
        <v>0</v>
      </c>
      <c r="G108" s="42">
        <v>6484200.5525000002</v>
      </c>
      <c r="H108" s="42">
        <v>4608674.1567000002</v>
      </c>
      <c r="I108" s="42">
        <v>0</v>
      </c>
      <c r="J108" s="42">
        <f t="shared" si="18"/>
        <v>4608674.1567000002</v>
      </c>
      <c r="K108" s="42">
        <v>85915121.742799997</v>
      </c>
      <c r="L108" s="47">
        <f t="shared" si="15"/>
        <v>250630468.3405</v>
      </c>
      <c r="M108" s="46"/>
      <c r="N108" s="138"/>
      <c r="O108" s="48">
        <v>3</v>
      </c>
      <c r="P108" s="39" t="s">
        <v>106</v>
      </c>
      <c r="Q108" s="42" t="s">
        <v>330</v>
      </c>
      <c r="R108" s="42">
        <v>134392794.84130001</v>
      </c>
      <c r="S108" s="42">
        <v>0</v>
      </c>
      <c r="T108" s="42">
        <v>6583942.8344999999</v>
      </c>
      <c r="U108" s="42">
        <v>4031783.8451999999</v>
      </c>
      <c r="V108" s="42">
        <f t="shared" si="13"/>
        <v>2015891.9225999999</v>
      </c>
      <c r="W108" s="42">
        <f t="shared" si="20"/>
        <v>2015891.9225999999</v>
      </c>
      <c r="X108" s="42">
        <v>82946796.004999995</v>
      </c>
      <c r="Y108" s="47">
        <f t="shared" si="16"/>
        <v>225939425.60340002</v>
      </c>
    </row>
    <row r="109" spans="1:25" ht="24.9" customHeight="1">
      <c r="A109" s="143"/>
      <c r="B109" s="138"/>
      <c r="C109" s="38">
        <v>9</v>
      </c>
      <c r="D109" s="42" t="s">
        <v>331</v>
      </c>
      <c r="E109" s="42">
        <v>108056405.41590001</v>
      </c>
      <c r="F109" s="42">
        <v>0</v>
      </c>
      <c r="G109" s="42">
        <v>5468051.0851999996</v>
      </c>
      <c r="H109" s="42">
        <v>3241692.1625000001</v>
      </c>
      <c r="I109" s="42">
        <v>0</v>
      </c>
      <c r="J109" s="42">
        <f t="shared" si="18"/>
        <v>3241692.1625000001</v>
      </c>
      <c r="K109" s="42">
        <v>71698735.234999999</v>
      </c>
      <c r="L109" s="47">
        <f t="shared" si="15"/>
        <v>188464883.89859998</v>
      </c>
      <c r="M109" s="46"/>
      <c r="N109" s="138"/>
      <c r="O109" s="48">
        <v>4</v>
      </c>
      <c r="P109" s="39" t="s">
        <v>106</v>
      </c>
      <c r="Q109" s="42" t="s">
        <v>96</v>
      </c>
      <c r="R109" s="42">
        <v>81842222.311399996</v>
      </c>
      <c r="S109" s="42">
        <v>0</v>
      </c>
      <c r="T109" s="42">
        <v>4990483.8805</v>
      </c>
      <c r="U109" s="42">
        <v>2455266.6693000002</v>
      </c>
      <c r="V109" s="42">
        <f t="shared" si="13"/>
        <v>1227633.3346500001</v>
      </c>
      <c r="W109" s="42">
        <f t="shared" si="20"/>
        <v>1227633.3346500001</v>
      </c>
      <c r="X109" s="42">
        <v>60653591.014700003</v>
      </c>
      <c r="Y109" s="47">
        <f t="shared" si="16"/>
        <v>148713930.54124999</v>
      </c>
    </row>
    <row r="110" spans="1:25" ht="24.9" customHeight="1">
      <c r="A110" s="143"/>
      <c r="B110" s="138"/>
      <c r="C110" s="38">
        <v>10</v>
      </c>
      <c r="D110" s="42" t="s">
        <v>332</v>
      </c>
      <c r="E110" s="42">
        <v>123756120.1424</v>
      </c>
      <c r="F110" s="42">
        <v>0</v>
      </c>
      <c r="G110" s="42">
        <v>6261710.3452000003</v>
      </c>
      <c r="H110" s="42">
        <v>3712683.6042999998</v>
      </c>
      <c r="I110" s="42">
        <v>0</v>
      </c>
      <c r="J110" s="42">
        <f t="shared" si="18"/>
        <v>3712683.6042999998</v>
      </c>
      <c r="K110" s="42">
        <v>82802384.017399997</v>
      </c>
      <c r="L110" s="47">
        <f t="shared" si="15"/>
        <v>216532898.10929999</v>
      </c>
      <c r="M110" s="46"/>
      <c r="N110" s="138"/>
      <c r="O110" s="48">
        <v>5</v>
      </c>
      <c r="P110" s="39" t="s">
        <v>106</v>
      </c>
      <c r="Q110" s="42" t="s">
        <v>333</v>
      </c>
      <c r="R110" s="42">
        <v>142004796.61160001</v>
      </c>
      <c r="S110" s="42">
        <v>1E-4</v>
      </c>
      <c r="T110" s="42">
        <v>6633642.3128000004</v>
      </c>
      <c r="U110" s="42">
        <v>4260143.8984000003</v>
      </c>
      <c r="V110" s="42">
        <f t="shared" si="13"/>
        <v>2130071.9492000001</v>
      </c>
      <c r="W110" s="42">
        <f t="shared" si="20"/>
        <v>2130071.9492000001</v>
      </c>
      <c r="X110" s="42">
        <v>83642113.981700003</v>
      </c>
      <c r="Y110" s="47">
        <f t="shared" si="16"/>
        <v>234410624.8554</v>
      </c>
    </row>
    <row r="111" spans="1:25" ht="24.9" customHeight="1">
      <c r="A111" s="143"/>
      <c r="B111" s="138"/>
      <c r="C111" s="38">
        <v>11</v>
      </c>
      <c r="D111" s="42" t="s">
        <v>334</v>
      </c>
      <c r="E111" s="42">
        <v>95758572.698500007</v>
      </c>
      <c r="F111" s="42">
        <v>0</v>
      </c>
      <c r="G111" s="42">
        <v>5043263.4610000001</v>
      </c>
      <c r="H111" s="42">
        <v>2872757.1809999999</v>
      </c>
      <c r="I111" s="42">
        <v>0</v>
      </c>
      <c r="J111" s="42">
        <f t="shared" si="18"/>
        <v>2872757.1809999999</v>
      </c>
      <c r="K111" s="42">
        <v>65755765.972800002</v>
      </c>
      <c r="L111" s="47">
        <f t="shared" si="15"/>
        <v>169430359.31330001</v>
      </c>
      <c r="M111" s="46"/>
      <c r="N111" s="138"/>
      <c r="O111" s="48">
        <v>6</v>
      </c>
      <c r="P111" s="39" t="s">
        <v>106</v>
      </c>
      <c r="Q111" s="42" t="s">
        <v>335</v>
      </c>
      <c r="R111" s="42">
        <v>122051316.6464</v>
      </c>
      <c r="S111" s="42">
        <v>0</v>
      </c>
      <c r="T111" s="42">
        <v>6614818.8935000002</v>
      </c>
      <c r="U111" s="42">
        <v>3661539.4994000001</v>
      </c>
      <c r="V111" s="42">
        <f t="shared" si="13"/>
        <v>1830769.7497</v>
      </c>
      <c r="W111" s="42">
        <f t="shared" si="20"/>
        <v>1830769.7497</v>
      </c>
      <c r="X111" s="42">
        <v>83378765.909199998</v>
      </c>
      <c r="Y111" s="47">
        <f t="shared" si="16"/>
        <v>213875671.1988</v>
      </c>
    </row>
    <row r="112" spans="1:25" ht="24.9" customHeight="1">
      <c r="A112" s="143"/>
      <c r="B112" s="138"/>
      <c r="C112" s="38">
        <v>12</v>
      </c>
      <c r="D112" s="42" t="s">
        <v>336</v>
      </c>
      <c r="E112" s="42">
        <v>148292128.29210001</v>
      </c>
      <c r="F112" s="42">
        <v>0</v>
      </c>
      <c r="G112" s="42">
        <v>6978717.4249999998</v>
      </c>
      <c r="H112" s="42">
        <v>4448763.8487999998</v>
      </c>
      <c r="I112" s="42">
        <v>0</v>
      </c>
      <c r="J112" s="42">
        <f t="shared" si="18"/>
        <v>4448763.8487999998</v>
      </c>
      <c r="K112" s="42">
        <v>92833634.442100003</v>
      </c>
      <c r="L112" s="47">
        <f t="shared" si="15"/>
        <v>252553244.00800002</v>
      </c>
      <c r="M112" s="46"/>
      <c r="N112" s="138"/>
      <c r="O112" s="48">
        <v>7</v>
      </c>
      <c r="P112" s="39" t="s">
        <v>106</v>
      </c>
      <c r="Q112" s="42" t="s">
        <v>337</v>
      </c>
      <c r="R112" s="42">
        <v>123366690.3819</v>
      </c>
      <c r="S112" s="42">
        <v>0</v>
      </c>
      <c r="T112" s="42">
        <v>6662431.7109000003</v>
      </c>
      <c r="U112" s="42">
        <v>3701000.7115000002</v>
      </c>
      <c r="V112" s="42">
        <f t="shared" si="13"/>
        <v>1850500.3557500001</v>
      </c>
      <c r="W112" s="42">
        <f t="shared" si="20"/>
        <v>1850500.3557500001</v>
      </c>
      <c r="X112" s="42">
        <v>84044890.566</v>
      </c>
      <c r="Y112" s="47">
        <f t="shared" si="16"/>
        <v>215924513.01454997</v>
      </c>
    </row>
    <row r="113" spans="1:25" ht="24.9" customHeight="1">
      <c r="A113" s="143"/>
      <c r="B113" s="138"/>
      <c r="C113" s="38">
        <v>13</v>
      </c>
      <c r="D113" s="42" t="s">
        <v>338</v>
      </c>
      <c r="E113" s="42">
        <v>121963198.4906</v>
      </c>
      <c r="F113" s="42">
        <v>0</v>
      </c>
      <c r="G113" s="42">
        <v>5366424.1836999999</v>
      </c>
      <c r="H113" s="42">
        <v>3658895.9547000001</v>
      </c>
      <c r="I113" s="42">
        <v>0</v>
      </c>
      <c r="J113" s="42">
        <f t="shared" si="18"/>
        <v>3658895.9547000001</v>
      </c>
      <c r="K113" s="42">
        <v>70276929.330799997</v>
      </c>
      <c r="L113" s="47">
        <f t="shared" si="15"/>
        <v>201265447.9598</v>
      </c>
      <c r="M113" s="46"/>
      <c r="N113" s="138"/>
      <c r="O113" s="48">
        <v>8</v>
      </c>
      <c r="P113" s="39" t="s">
        <v>106</v>
      </c>
      <c r="Q113" s="42" t="s">
        <v>339</v>
      </c>
      <c r="R113" s="42">
        <v>145476394.20159999</v>
      </c>
      <c r="S113" s="42">
        <v>1E-4</v>
      </c>
      <c r="T113" s="42">
        <v>8357571.9066000003</v>
      </c>
      <c r="U113" s="42">
        <v>4364291.8261000002</v>
      </c>
      <c r="V113" s="42">
        <f t="shared" si="13"/>
        <v>2182145.9130500001</v>
      </c>
      <c r="W113" s="42">
        <f t="shared" si="20"/>
        <v>2182145.9130500001</v>
      </c>
      <c r="X113" s="42">
        <v>107760661.7032</v>
      </c>
      <c r="Y113" s="47">
        <f t="shared" si="16"/>
        <v>263776773.72454995</v>
      </c>
    </row>
    <row r="114" spans="1:25" ht="24.9" customHeight="1">
      <c r="A114" s="143"/>
      <c r="B114" s="138"/>
      <c r="C114" s="38">
        <v>14</v>
      </c>
      <c r="D114" s="42" t="s">
        <v>340</v>
      </c>
      <c r="E114" s="42">
        <v>142414666.2793</v>
      </c>
      <c r="F114" s="42">
        <v>0</v>
      </c>
      <c r="G114" s="42">
        <v>6625691.3696999997</v>
      </c>
      <c r="H114" s="42">
        <v>4272439.9884000001</v>
      </c>
      <c r="I114" s="42">
        <v>0</v>
      </c>
      <c r="J114" s="42">
        <f t="shared" si="18"/>
        <v>4272439.9884000001</v>
      </c>
      <c r="K114" s="42">
        <v>87894641.694199994</v>
      </c>
      <c r="L114" s="47">
        <f t="shared" si="15"/>
        <v>241207439.33160001</v>
      </c>
      <c r="M114" s="46"/>
      <c r="N114" s="138"/>
      <c r="O114" s="48">
        <v>9</v>
      </c>
      <c r="P114" s="39" t="s">
        <v>106</v>
      </c>
      <c r="Q114" s="42" t="s">
        <v>341</v>
      </c>
      <c r="R114" s="42">
        <v>105169895.41670001</v>
      </c>
      <c r="S114" s="42">
        <v>0</v>
      </c>
      <c r="T114" s="42">
        <v>6009469.9023000002</v>
      </c>
      <c r="U114" s="42">
        <v>3155096.8624999998</v>
      </c>
      <c r="V114" s="42">
        <f t="shared" si="13"/>
        <v>1577548.4312499999</v>
      </c>
      <c r="W114" s="42">
        <f t="shared" si="20"/>
        <v>1577548.4312499999</v>
      </c>
      <c r="X114" s="42">
        <v>74909662.191599995</v>
      </c>
      <c r="Y114" s="47">
        <f t="shared" si="16"/>
        <v>187666575.94185001</v>
      </c>
    </row>
    <row r="115" spans="1:25" ht="24.9" customHeight="1">
      <c r="A115" s="143"/>
      <c r="B115" s="138"/>
      <c r="C115" s="38">
        <v>15</v>
      </c>
      <c r="D115" s="42" t="s">
        <v>342</v>
      </c>
      <c r="E115" s="42">
        <v>182501244.8978</v>
      </c>
      <c r="F115" s="42">
        <v>0</v>
      </c>
      <c r="G115" s="42">
        <v>7970120.3994000005</v>
      </c>
      <c r="H115" s="42">
        <v>5475037.3469000002</v>
      </c>
      <c r="I115" s="42">
        <v>0</v>
      </c>
      <c r="J115" s="42">
        <f t="shared" si="18"/>
        <v>5475037.3469000002</v>
      </c>
      <c r="K115" s="42">
        <v>106703806.4227</v>
      </c>
      <c r="L115" s="47">
        <f t="shared" si="15"/>
        <v>302650209.0668</v>
      </c>
      <c r="M115" s="46"/>
      <c r="N115" s="138"/>
      <c r="O115" s="48">
        <v>10</v>
      </c>
      <c r="P115" s="39" t="s">
        <v>106</v>
      </c>
      <c r="Q115" s="42" t="s">
        <v>343</v>
      </c>
      <c r="R115" s="42">
        <v>139857775.30199999</v>
      </c>
      <c r="S115" s="42">
        <v>0</v>
      </c>
      <c r="T115" s="42">
        <v>5743790.1638000002</v>
      </c>
      <c r="U115" s="42">
        <v>4195733.2591000004</v>
      </c>
      <c r="V115" s="42">
        <f t="shared" si="13"/>
        <v>2097866.6295500002</v>
      </c>
      <c r="W115" s="42">
        <f t="shared" si="20"/>
        <v>2097866.6295500002</v>
      </c>
      <c r="X115" s="42">
        <v>71192683.565500006</v>
      </c>
      <c r="Y115" s="47">
        <f t="shared" si="16"/>
        <v>218892115.66084999</v>
      </c>
    </row>
    <row r="116" spans="1:25" ht="24.9" customHeight="1">
      <c r="A116" s="143"/>
      <c r="B116" s="138"/>
      <c r="C116" s="38">
        <v>16</v>
      </c>
      <c r="D116" s="42" t="s">
        <v>344</v>
      </c>
      <c r="E116" s="42">
        <v>136817559.06</v>
      </c>
      <c r="F116" s="42">
        <v>0</v>
      </c>
      <c r="G116" s="42">
        <v>6305378.0695000002</v>
      </c>
      <c r="H116" s="42">
        <v>4104526.7718000002</v>
      </c>
      <c r="I116" s="42">
        <v>0</v>
      </c>
      <c r="J116" s="42">
        <f t="shared" si="18"/>
        <v>4104526.7718000002</v>
      </c>
      <c r="K116" s="42">
        <v>83413315.053900003</v>
      </c>
      <c r="L116" s="47">
        <f t="shared" si="15"/>
        <v>230640778.95520002</v>
      </c>
      <c r="M116" s="46"/>
      <c r="N116" s="138"/>
      <c r="O116" s="48">
        <v>11</v>
      </c>
      <c r="P116" s="39" t="s">
        <v>106</v>
      </c>
      <c r="Q116" s="42" t="s">
        <v>345</v>
      </c>
      <c r="R116" s="42">
        <v>110869363.85179999</v>
      </c>
      <c r="S116" s="42">
        <v>0</v>
      </c>
      <c r="T116" s="42">
        <v>5576726.8838</v>
      </c>
      <c r="U116" s="42">
        <v>3326080.9155999999</v>
      </c>
      <c r="V116" s="42">
        <f t="shared" si="13"/>
        <v>1663040.4578</v>
      </c>
      <c r="W116" s="42">
        <f t="shared" si="20"/>
        <v>1663040.4578</v>
      </c>
      <c r="X116" s="42">
        <v>68855393.397699997</v>
      </c>
      <c r="Y116" s="47">
        <f t="shared" si="16"/>
        <v>186964524.59109998</v>
      </c>
    </row>
    <row r="117" spans="1:25" ht="24.9" customHeight="1">
      <c r="A117" s="143"/>
      <c r="B117" s="138"/>
      <c r="C117" s="38">
        <v>17</v>
      </c>
      <c r="D117" s="42" t="s">
        <v>346</v>
      </c>
      <c r="E117" s="42">
        <v>134570560.0512</v>
      </c>
      <c r="F117" s="42">
        <v>0</v>
      </c>
      <c r="G117" s="42">
        <v>6152943.1512000002</v>
      </c>
      <c r="H117" s="42">
        <v>4037116.8015000001</v>
      </c>
      <c r="I117" s="42">
        <v>0</v>
      </c>
      <c r="J117" s="42">
        <f t="shared" si="18"/>
        <v>4037116.8015000001</v>
      </c>
      <c r="K117" s="42">
        <v>81280682.221900001</v>
      </c>
      <c r="L117" s="47">
        <f t="shared" si="15"/>
        <v>226041302.22579998</v>
      </c>
      <c r="M117" s="46"/>
      <c r="N117" s="138"/>
      <c r="O117" s="48">
        <v>12</v>
      </c>
      <c r="P117" s="39" t="s">
        <v>106</v>
      </c>
      <c r="Q117" s="42" t="s">
        <v>347</v>
      </c>
      <c r="R117" s="42">
        <v>98477808.493699998</v>
      </c>
      <c r="S117" s="42">
        <v>0</v>
      </c>
      <c r="T117" s="42">
        <v>5368951.9823000003</v>
      </c>
      <c r="U117" s="42">
        <v>2954334.2548000002</v>
      </c>
      <c r="V117" s="42">
        <f t="shared" si="13"/>
        <v>1477167.1274000001</v>
      </c>
      <c r="W117" s="42">
        <f t="shared" si="20"/>
        <v>1477167.1274000001</v>
      </c>
      <c r="X117" s="42">
        <v>65948529.396399997</v>
      </c>
      <c r="Y117" s="47">
        <f t="shared" si="16"/>
        <v>171272456.9998</v>
      </c>
    </row>
    <row r="118" spans="1:25" ht="24.9" customHeight="1">
      <c r="A118" s="143"/>
      <c r="B118" s="138"/>
      <c r="C118" s="38">
        <v>18</v>
      </c>
      <c r="D118" s="42" t="s">
        <v>348</v>
      </c>
      <c r="E118" s="42">
        <v>189247886.39070001</v>
      </c>
      <c r="F118" s="42">
        <v>0</v>
      </c>
      <c r="G118" s="42">
        <v>7570307.4965000004</v>
      </c>
      <c r="H118" s="42">
        <v>5677436.5916999998</v>
      </c>
      <c r="I118" s="42">
        <v>0</v>
      </c>
      <c r="J118" s="42">
        <f t="shared" si="18"/>
        <v>5677436.5916999998</v>
      </c>
      <c r="K118" s="42">
        <v>101110244.7071</v>
      </c>
      <c r="L118" s="47">
        <f t="shared" si="15"/>
        <v>303605875.18599999</v>
      </c>
      <c r="M118" s="46"/>
      <c r="N118" s="138"/>
      <c r="O118" s="48">
        <v>13</v>
      </c>
      <c r="P118" s="39" t="s">
        <v>106</v>
      </c>
      <c r="Q118" s="42" t="s">
        <v>349</v>
      </c>
      <c r="R118" s="42">
        <v>82398040.105000004</v>
      </c>
      <c r="S118" s="42">
        <v>0</v>
      </c>
      <c r="T118" s="42">
        <v>5020577.4417000003</v>
      </c>
      <c r="U118" s="42">
        <v>2471941.2031</v>
      </c>
      <c r="V118" s="42">
        <f t="shared" si="13"/>
        <v>1235970.60155</v>
      </c>
      <c r="W118" s="42">
        <f t="shared" si="20"/>
        <v>1235970.60155</v>
      </c>
      <c r="X118" s="42">
        <v>61074613.424000002</v>
      </c>
      <c r="Y118" s="47">
        <f t="shared" si="16"/>
        <v>149729201.57225001</v>
      </c>
    </row>
    <row r="119" spans="1:25" ht="24.9" customHeight="1">
      <c r="A119" s="143"/>
      <c r="B119" s="138"/>
      <c r="C119" s="38">
        <v>19</v>
      </c>
      <c r="D119" s="42" t="s">
        <v>350</v>
      </c>
      <c r="E119" s="42">
        <v>105327423.0818</v>
      </c>
      <c r="F119" s="42">
        <v>0</v>
      </c>
      <c r="G119" s="42">
        <v>5008887.898</v>
      </c>
      <c r="H119" s="42">
        <v>3159822.6924999999</v>
      </c>
      <c r="I119" s="42">
        <v>0</v>
      </c>
      <c r="J119" s="42">
        <f t="shared" si="18"/>
        <v>3159822.6924999999</v>
      </c>
      <c r="K119" s="42">
        <v>65274836.438500002</v>
      </c>
      <c r="L119" s="47">
        <f t="shared" si="15"/>
        <v>178770970.1108</v>
      </c>
      <c r="M119" s="46"/>
      <c r="N119" s="138"/>
      <c r="O119" s="48">
        <v>14</v>
      </c>
      <c r="P119" s="39" t="s">
        <v>106</v>
      </c>
      <c r="Q119" s="42" t="s">
        <v>351</v>
      </c>
      <c r="R119" s="42">
        <v>82048632.765400007</v>
      </c>
      <c r="S119" s="42">
        <v>0</v>
      </c>
      <c r="T119" s="42">
        <v>5043606.7866000002</v>
      </c>
      <c r="U119" s="42">
        <v>2461458.983</v>
      </c>
      <c r="V119" s="42">
        <f t="shared" si="13"/>
        <v>1230729.4915</v>
      </c>
      <c r="W119" s="42">
        <f t="shared" si="20"/>
        <v>1230729.4915</v>
      </c>
      <c r="X119" s="42">
        <v>61396804.2817</v>
      </c>
      <c r="Y119" s="47">
        <f t="shared" si="16"/>
        <v>149719773.32520002</v>
      </c>
    </row>
    <row r="120" spans="1:25" ht="24.9" customHeight="1">
      <c r="A120" s="143"/>
      <c r="B120" s="139"/>
      <c r="C120" s="38">
        <v>20</v>
      </c>
      <c r="D120" s="42" t="s">
        <v>352</v>
      </c>
      <c r="E120" s="42">
        <v>117858303.6409</v>
      </c>
      <c r="F120" s="42">
        <v>0</v>
      </c>
      <c r="G120" s="42">
        <v>5842867.5306000002</v>
      </c>
      <c r="H120" s="42">
        <v>3535749.1091999998</v>
      </c>
      <c r="I120" s="42">
        <v>0</v>
      </c>
      <c r="J120" s="42">
        <f t="shared" si="18"/>
        <v>3535749.1091999998</v>
      </c>
      <c r="K120" s="42">
        <v>76942585.306999996</v>
      </c>
      <c r="L120" s="47">
        <f t="shared" si="15"/>
        <v>204179505.58770001</v>
      </c>
      <c r="M120" s="46"/>
      <c r="N120" s="138"/>
      <c r="O120" s="48">
        <v>15</v>
      </c>
      <c r="P120" s="39" t="s">
        <v>106</v>
      </c>
      <c r="Q120" s="42" t="s">
        <v>353</v>
      </c>
      <c r="R120" s="42">
        <v>93685889.290800005</v>
      </c>
      <c r="S120" s="42">
        <v>0</v>
      </c>
      <c r="T120" s="42">
        <v>5418716.6687000003</v>
      </c>
      <c r="U120" s="42">
        <v>2810576.6787</v>
      </c>
      <c r="V120" s="42">
        <f t="shared" si="13"/>
        <v>1405288.33935</v>
      </c>
      <c r="W120" s="42">
        <f t="shared" si="20"/>
        <v>1405288.33935</v>
      </c>
      <c r="X120" s="42">
        <v>66644759.664300002</v>
      </c>
      <c r="Y120" s="47">
        <f t="shared" si="16"/>
        <v>167154653.96314999</v>
      </c>
    </row>
    <row r="121" spans="1:25" ht="24.9" customHeight="1">
      <c r="A121" s="38"/>
      <c r="B121" s="144" t="s">
        <v>354</v>
      </c>
      <c r="C121" s="145"/>
      <c r="D121" s="43"/>
      <c r="E121" s="43">
        <f>SUM(E101:E120)</f>
        <v>2763084200.8400998</v>
      </c>
      <c r="F121" s="43">
        <f t="shared" ref="F121:K121" si="25">SUM(F101:F120)</f>
        <v>0</v>
      </c>
      <c r="G121" s="43">
        <f t="shared" si="25"/>
        <v>125740059.12619998</v>
      </c>
      <c r="H121" s="43">
        <f t="shared" si="25"/>
        <v>82892526.025300011</v>
      </c>
      <c r="I121" s="43">
        <f t="shared" si="25"/>
        <v>0</v>
      </c>
      <c r="J121" s="43">
        <f t="shared" si="25"/>
        <v>82892526.025300011</v>
      </c>
      <c r="K121" s="43">
        <f t="shared" si="25"/>
        <v>1663124779.6743999</v>
      </c>
      <c r="L121" s="49">
        <f t="shared" si="15"/>
        <v>4634841565.6660004</v>
      </c>
      <c r="M121" s="46"/>
      <c r="N121" s="139"/>
      <c r="O121" s="48">
        <v>16</v>
      </c>
      <c r="P121" s="39" t="s">
        <v>106</v>
      </c>
      <c r="Q121" s="42" t="s">
        <v>355</v>
      </c>
      <c r="R121" s="42">
        <v>113392345.08419999</v>
      </c>
      <c r="S121" s="42">
        <v>0</v>
      </c>
      <c r="T121" s="42">
        <v>5615036.6719000004</v>
      </c>
      <c r="U121" s="42">
        <v>3401770.3525</v>
      </c>
      <c r="V121" s="42">
        <f t="shared" si="13"/>
        <v>1700885.17625</v>
      </c>
      <c r="W121" s="42">
        <f t="shared" si="20"/>
        <v>1700885.17625</v>
      </c>
      <c r="X121" s="42">
        <v>69391364.503700003</v>
      </c>
      <c r="Y121" s="47">
        <f t="shared" si="16"/>
        <v>190099631.43605</v>
      </c>
    </row>
    <row r="122" spans="1:25" ht="24.9" customHeight="1">
      <c r="A122" s="143">
        <v>6</v>
      </c>
      <c r="B122" s="137" t="s">
        <v>356</v>
      </c>
      <c r="C122" s="38">
        <v>1</v>
      </c>
      <c r="D122" s="42" t="s">
        <v>357</v>
      </c>
      <c r="E122" s="42">
        <v>133836855.3656</v>
      </c>
      <c r="F122" s="42">
        <v>0</v>
      </c>
      <c r="G122" s="42">
        <v>6196771.7050999999</v>
      </c>
      <c r="H122" s="42">
        <v>4015105.6609999998</v>
      </c>
      <c r="I122" s="42">
        <f>H122/2</f>
        <v>2007552.8304999999</v>
      </c>
      <c r="J122" s="42">
        <f t="shared" ref="J122:J129" si="26">H122-I122</f>
        <v>2007552.8304999999</v>
      </c>
      <c r="K122" s="42">
        <v>123991920.9535</v>
      </c>
      <c r="L122" s="47">
        <f t="shared" si="15"/>
        <v>266033100.8547</v>
      </c>
      <c r="M122" s="46"/>
      <c r="N122" s="38"/>
      <c r="O122" s="145"/>
      <c r="P122" s="146"/>
      <c r="Q122" s="43"/>
      <c r="R122" s="43">
        <f>R106+R107+R108+R109+R110+R111+R112+R113+R114+R115+R116+R117+R118+R119+R120+R121</f>
        <v>1857011738.4372997</v>
      </c>
      <c r="S122" s="43">
        <f t="shared" ref="S122:X122" si="27">S106+S107+S108+S109+S110+S111+S112+S113+S114+S115+S116+S117+S118+S119+S120+S121</f>
        <v>2.0000000000000001E-4</v>
      </c>
      <c r="T122" s="43">
        <f t="shared" si="27"/>
        <v>96079017.842499986</v>
      </c>
      <c r="U122" s="43">
        <f t="shared" si="27"/>
        <v>55710352.153200008</v>
      </c>
      <c r="V122" s="43">
        <f t="shared" si="27"/>
        <v>27855176.076600004</v>
      </c>
      <c r="W122" s="43">
        <f t="shared" si="27"/>
        <v>27855176.076600004</v>
      </c>
      <c r="X122" s="43">
        <f t="shared" si="27"/>
        <v>1197540279.2514</v>
      </c>
      <c r="Y122" s="49">
        <f t="shared" si="16"/>
        <v>3178486211.6079998</v>
      </c>
    </row>
    <row r="123" spans="1:25" ht="24.9" customHeight="1">
      <c r="A123" s="143"/>
      <c r="B123" s="138"/>
      <c r="C123" s="38">
        <v>2</v>
      </c>
      <c r="D123" s="42" t="s">
        <v>358</v>
      </c>
      <c r="E123" s="42">
        <v>153645403.86629999</v>
      </c>
      <c r="F123" s="42">
        <v>0</v>
      </c>
      <c r="G123" s="42">
        <v>7122814.3772999998</v>
      </c>
      <c r="H123" s="42">
        <v>4609362.1160000004</v>
      </c>
      <c r="I123" s="42">
        <f t="shared" ref="I123:I153" si="28">H123/2</f>
        <v>2304681.0580000002</v>
      </c>
      <c r="J123" s="42">
        <f t="shared" si="26"/>
        <v>2304681.0580000002</v>
      </c>
      <c r="K123" s="42">
        <v>136947673.01019999</v>
      </c>
      <c r="L123" s="47">
        <f t="shared" si="15"/>
        <v>300020572.3118</v>
      </c>
      <c r="M123" s="46"/>
      <c r="N123" s="137">
        <v>24</v>
      </c>
      <c r="O123" s="48">
        <v>1</v>
      </c>
      <c r="P123" s="39" t="s">
        <v>107</v>
      </c>
      <c r="Q123" s="42" t="s">
        <v>359</v>
      </c>
      <c r="R123" s="42">
        <v>159124880.92469999</v>
      </c>
      <c r="S123" s="42">
        <v>0</v>
      </c>
      <c r="T123" s="42">
        <v>21774842.6241</v>
      </c>
      <c r="U123" s="42">
        <v>4773746.4276999999</v>
      </c>
      <c r="V123" s="42"/>
      <c r="W123" s="42">
        <f>U123-V123</f>
        <v>4773746.4276999999</v>
      </c>
      <c r="X123" s="42">
        <v>425771751.4325</v>
      </c>
      <c r="Y123" s="47">
        <f t="shared" si="16"/>
        <v>611445221.40900004</v>
      </c>
    </row>
    <row r="124" spans="1:25" ht="24.9" customHeight="1">
      <c r="A124" s="143"/>
      <c r="B124" s="138"/>
      <c r="C124" s="38">
        <v>3</v>
      </c>
      <c r="D124" s="51" t="s">
        <v>360</v>
      </c>
      <c r="E124" s="42">
        <v>102251179.47499999</v>
      </c>
      <c r="F124" s="42">
        <v>0</v>
      </c>
      <c r="G124" s="42">
        <v>5025665.9378000004</v>
      </c>
      <c r="H124" s="42">
        <v>3067535.3843</v>
      </c>
      <c r="I124" s="42">
        <f t="shared" si="28"/>
        <v>1533767.69215</v>
      </c>
      <c r="J124" s="42">
        <f t="shared" si="26"/>
        <v>1533767.69215</v>
      </c>
      <c r="K124" s="42">
        <v>107607626.3522</v>
      </c>
      <c r="L124" s="47">
        <f t="shared" si="15"/>
        <v>216418239.45714998</v>
      </c>
      <c r="M124" s="46"/>
      <c r="N124" s="138"/>
      <c r="O124" s="48">
        <v>2</v>
      </c>
      <c r="P124" s="39" t="s">
        <v>107</v>
      </c>
      <c r="Q124" s="51" t="s">
        <v>361</v>
      </c>
      <c r="R124" s="42">
        <v>204534003.0616</v>
      </c>
      <c r="S124" s="42">
        <v>0</v>
      </c>
      <c r="T124" s="42">
        <v>24211084.310899999</v>
      </c>
      <c r="U124" s="42">
        <v>6136020.0917999996</v>
      </c>
      <c r="V124" s="42"/>
      <c r="W124" s="42">
        <f t="shared" ref="W124:W142" si="29">U124-V124</f>
        <v>6136020.0917999996</v>
      </c>
      <c r="X124" s="42">
        <v>459855864.6092</v>
      </c>
      <c r="Y124" s="47">
        <f t="shared" si="16"/>
        <v>694736972.07350004</v>
      </c>
    </row>
    <row r="125" spans="1:25" ht="24.9" customHeight="1">
      <c r="A125" s="143"/>
      <c r="B125" s="138"/>
      <c r="C125" s="38">
        <v>4</v>
      </c>
      <c r="D125" s="42" t="s">
        <v>362</v>
      </c>
      <c r="E125" s="42">
        <v>126080323.7274</v>
      </c>
      <c r="F125" s="42">
        <v>0</v>
      </c>
      <c r="G125" s="42">
        <v>5608615.9294999996</v>
      </c>
      <c r="H125" s="42">
        <v>3782409.7118000002</v>
      </c>
      <c r="I125" s="42">
        <f t="shared" si="28"/>
        <v>1891204.8559000001</v>
      </c>
      <c r="J125" s="42">
        <f t="shared" si="26"/>
        <v>1891204.8559000001</v>
      </c>
      <c r="K125" s="42">
        <v>115763358.0273</v>
      </c>
      <c r="L125" s="47">
        <f t="shared" si="15"/>
        <v>249343502.54010001</v>
      </c>
      <c r="M125" s="46"/>
      <c r="N125" s="138"/>
      <c r="O125" s="48">
        <v>3</v>
      </c>
      <c r="P125" s="39" t="s">
        <v>107</v>
      </c>
      <c r="Q125" s="42" t="s">
        <v>363</v>
      </c>
      <c r="R125" s="42">
        <v>329850083.6947</v>
      </c>
      <c r="S125" s="42">
        <v>0</v>
      </c>
      <c r="T125" s="42">
        <v>30662441.749000002</v>
      </c>
      <c r="U125" s="42">
        <v>9895502.5108000003</v>
      </c>
      <c r="V125" s="42"/>
      <c r="W125" s="42">
        <f t="shared" si="29"/>
        <v>9895502.5108000003</v>
      </c>
      <c r="X125" s="42">
        <v>550113246.81120002</v>
      </c>
      <c r="Y125" s="47">
        <f t="shared" si="16"/>
        <v>920521274.7657001</v>
      </c>
    </row>
    <row r="126" spans="1:25" ht="24.9" customHeight="1">
      <c r="A126" s="143"/>
      <c r="B126" s="138"/>
      <c r="C126" s="38">
        <v>5</v>
      </c>
      <c r="D126" s="42" t="s">
        <v>364</v>
      </c>
      <c r="E126" s="42">
        <v>132499428.0379</v>
      </c>
      <c r="F126" s="42">
        <v>0</v>
      </c>
      <c r="G126" s="42">
        <v>6141094.8131999997</v>
      </c>
      <c r="H126" s="42">
        <v>3974982.8410999998</v>
      </c>
      <c r="I126" s="42">
        <f t="shared" si="28"/>
        <v>1987491.4205499999</v>
      </c>
      <c r="J126" s="42">
        <f t="shared" si="26"/>
        <v>1987491.4205499999</v>
      </c>
      <c r="K126" s="42">
        <v>123212976.27940001</v>
      </c>
      <c r="L126" s="47">
        <f t="shared" si="15"/>
        <v>263840990.55105001</v>
      </c>
      <c r="M126" s="46"/>
      <c r="N126" s="138"/>
      <c r="O126" s="48">
        <v>4</v>
      </c>
      <c r="P126" s="39" t="s">
        <v>107</v>
      </c>
      <c r="Q126" s="42" t="s">
        <v>365</v>
      </c>
      <c r="R126" s="42">
        <v>128919763.112</v>
      </c>
      <c r="S126" s="42">
        <v>0</v>
      </c>
      <c r="T126" s="42">
        <v>20234050.119100001</v>
      </c>
      <c r="U126" s="42">
        <v>3867592.8933999999</v>
      </c>
      <c r="V126" s="42"/>
      <c r="W126" s="42">
        <f t="shared" si="29"/>
        <v>3867592.8933999999</v>
      </c>
      <c r="X126" s="42">
        <v>404215373.67049998</v>
      </c>
      <c r="Y126" s="47">
        <f t="shared" si="16"/>
        <v>557236779.79499996</v>
      </c>
    </row>
    <row r="127" spans="1:25" ht="24.9" customHeight="1">
      <c r="A127" s="143"/>
      <c r="B127" s="138"/>
      <c r="C127" s="38">
        <v>6</v>
      </c>
      <c r="D127" s="42" t="s">
        <v>366</v>
      </c>
      <c r="E127" s="42">
        <v>130267506.2199</v>
      </c>
      <c r="F127" s="42">
        <v>0</v>
      </c>
      <c r="G127" s="42">
        <v>6219561.9534999998</v>
      </c>
      <c r="H127" s="42">
        <v>3908025.1866000001</v>
      </c>
      <c r="I127" s="42">
        <f t="shared" si="28"/>
        <v>1954012.5933000001</v>
      </c>
      <c r="J127" s="42">
        <f t="shared" si="26"/>
        <v>1954012.5933000001</v>
      </c>
      <c r="K127" s="42">
        <v>124310766.74330001</v>
      </c>
      <c r="L127" s="47">
        <f t="shared" si="15"/>
        <v>262751847.50999999</v>
      </c>
      <c r="M127" s="46"/>
      <c r="N127" s="138"/>
      <c r="O127" s="48">
        <v>5</v>
      </c>
      <c r="P127" s="39" t="s">
        <v>107</v>
      </c>
      <c r="Q127" s="42" t="s">
        <v>367</v>
      </c>
      <c r="R127" s="42">
        <v>108388783.59559999</v>
      </c>
      <c r="S127" s="42">
        <v>0</v>
      </c>
      <c r="T127" s="42">
        <v>19138509.729400001</v>
      </c>
      <c r="U127" s="42">
        <v>3251663.5079000001</v>
      </c>
      <c r="V127" s="42"/>
      <c r="W127" s="42">
        <f t="shared" si="29"/>
        <v>3251663.5079000001</v>
      </c>
      <c r="X127" s="42">
        <v>388888272.5729</v>
      </c>
      <c r="Y127" s="47">
        <f t="shared" si="16"/>
        <v>519667229.40579998</v>
      </c>
    </row>
    <row r="128" spans="1:25" ht="24.9" customHeight="1">
      <c r="A128" s="143"/>
      <c r="B128" s="138"/>
      <c r="C128" s="38">
        <v>7</v>
      </c>
      <c r="D128" s="42" t="s">
        <v>368</v>
      </c>
      <c r="E128" s="42">
        <v>179973470.44999999</v>
      </c>
      <c r="F128" s="42">
        <v>0</v>
      </c>
      <c r="G128" s="42">
        <v>7657043.0131000001</v>
      </c>
      <c r="H128" s="42">
        <v>5399204.1135</v>
      </c>
      <c r="I128" s="42">
        <f t="shared" si="28"/>
        <v>2699602.05675</v>
      </c>
      <c r="J128" s="42">
        <f t="shared" si="26"/>
        <v>2699602.05675</v>
      </c>
      <c r="K128" s="42">
        <v>144421771.07730001</v>
      </c>
      <c r="L128" s="47">
        <f t="shared" si="15"/>
        <v>334751886.59714997</v>
      </c>
      <c r="M128" s="46"/>
      <c r="N128" s="138"/>
      <c r="O128" s="48">
        <v>6</v>
      </c>
      <c r="P128" s="39" t="s">
        <v>107</v>
      </c>
      <c r="Q128" s="42" t="s">
        <v>369</v>
      </c>
      <c r="R128" s="42">
        <v>121174661.2307</v>
      </c>
      <c r="S128" s="42">
        <v>0</v>
      </c>
      <c r="T128" s="42">
        <v>19396418.8301</v>
      </c>
      <c r="U128" s="42">
        <v>3635239.8369</v>
      </c>
      <c r="V128" s="42"/>
      <c r="W128" s="42">
        <f t="shared" si="29"/>
        <v>3635239.8369</v>
      </c>
      <c r="X128" s="42">
        <v>392496536.49239999</v>
      </c>
      <c r="Y128" s="47">
        <f t="shared" si="16"/>
        <v>536702856.3901</v>
      </c>
    </row>
    <row r="129" spans="1:25" ht="24.9" customHeight="1">
      <c r="A129" s="143"/>
      <c r="B129" s="139"/>
      <c r="C129" s="38">
        <v>8</v>
      </c>
      <c r="D129" s="42" t="s">
        <v>370</v>
      </c>
      <c r="E129" s="42">
        <v>166122240.69100001</v>
      </c>
      <c r="F129" s="42">
        <v>0</v>
      </c>
      <c r="G129" s="42">
        <v>8025805.9685000004</v>
      </c>
      <c r="H129" s="42">
        <v>4983667.2207000004</v>
      </c>
      <c r="I129" s="42">
        <f t="shared" si="28"/>
        <v>2491833.6103500002</v>
      </c>
      <c r="J129" s="42">
        <f t="shared" si="26"/>
        <v>2491833.6103500002</v>
      </c>
      <c r="K129" s="42">
        <v>149580930.11210001</v>
      </c>
      <c r="L129" s="47">
        <f t="shared" si="15"/>
        <v>326220810.38195002</v>
      </c>
      <c r="M129" s="46"/>
      <c r="N129" s="138"/>
      <c r="O129" s="48">
        <v>7</v>
      </c>
      <c r="P129" s="39" t="s">
        <v>107</v>
      </c>
      <c r="Q129" s="42" t="s">
        <v>371</v>
      </c>
      <c r="R129" s="42">
        <v>111256851.8054</v>
      </c>
      <c r="S129" s="42">
        <v>0</v>
      </c>
      <c r="T129" s="42">
        <v>18747771.6274</v>
      </c>
      <c r="U129" s="42">
        <v>3337705.5542000001</v>
      </c>
      <c r="V129" s="42"/>
      <c r="W129" s="42">
        <f t="shared" si="29"/>
        <v>3337705.5542000001</v>
      </c>
      <c r="X129" s="42">
        <v>383421671.38870001</v>
      </c>
      <c r="Y129" s="47">
        <f t="shared" si="16"/>
        <v>516764000.3757</v>
      </c>
    </row>
    <row r="130" spans="1:25" ht="24.9" customHeight="1">
      <c r="A130" s="38"/>
      <c r="B130" s="144" t="s">
        <v>372</v>
      </c>
      <c r="C130" s="145"/>
      <c r="D130" s="43"/>
      <c r="E130" s="43">
        <f>SUM(E122:E129)</f>
        <v>1124676407.8331001</v>
      </c>
      <c r="F130" s="43">
        <f t="shared" ref="F130:K130" si="30">SUM(F122:F129)</f>
        <v>0</v>
      </c>
      <c r="G130" s="43">
        <f t="shared" si="30"/>
        <v>51997373.697999999</v>
      </c>
      <c r="H130" s="43">
        <f t="shared" si="30"/>
        <v>33740292.234999999</v>
      </c>
      <c r="I130" s="43">
        <f t="shared" si="30"/>
        <v>16870146.1175</v>
      </c>
      <c r="J130" s="43">
        <f t="shared" si="30"/>
        <v>16870146.1175</v>
      </c>
      <c r="K130" s="43">
        <f t="shared" si="30"/>
        <v>1025837022.5552999</v>
      </c>
      <c r="L130" s="49">
        <f t="shared" si="15"/>
        <v>2219380950.2038999</v>
      </c>
      <c r="M130" s="46"/>
      <c r="N130" s="138"/>
      <c r="O130" s="48">
        <v>8</v>
      </c>
      <c r="P130" s="39" t="s">
        <v>107</v>
      </c>
      <c r="Q130" s="42" t="s">
        <v>373</v>
      </c>
      <c r="R130" s="42">
        <v>134219555.67500001</v>
      </c>
      <c r="S130" s="42">
        <v>0</v>
      </c>
      <c r="T130" s="42">
        <v>19903868.6523</v>
      </c>
      <c r="U130" s="42">
        <v>4026586.6702000001</v>
      </c>
      <c r="V130" s="42"/>
      <c r="W130" s="42">
        <f t="shared" si="29"/>
        <v>4026586.6702000001</v>
      </c>
      <c r="X130" s="42">
        <v>399595986.95520002</v>
      </c>
      <c r="Y130" s="47">
        <f t="shared" si="16"/>
        <v>557745997.95270002</v>
      </c>
    </row>
    <row r="131" spans="1:25" ht="24.9" customHeight="1">
      <c r="A131" s="143">
        <v>7</v>
      </c>
      <c r="B131" s="137" t="s">
        <v>374</v>
      </c>
      <c r="C131" s="38">
        <v>1</v>
      </c>
      <c r="D131" s="42" t="s">
        <v>375</v>
      </c>
      <c r="E131" s="42">
        <v>132369271.5202</v>
      </c>
      <c r="F131" s="42">
        <f>-6066891.24</f>
        <v>-6066891.2400000002</v>
      </c>
      <c r="G131" s="42">
        <v>5715314.6922000004</v>
      </c>
      <c r="H131" s="42">
        <v>3971078.1455999999</v>
      </c>
      <c r="I131" s="42">
        <f t="shared" si="28"/>
        <v>1985539.0728</v>
      </c>
      <c r="J131" s="42">
        <f t="shared" ref="J131:J181" si="31">H131-I131</f>
        <v>1985539.0728</v>
      </c>
      <c r="K131" s="42">
        <v>76939946.131099999</v>
      </c>
      <c r="L131" s="47">
        <f t="shared" si="15"/>
        <v>210943180.17629999</v>
      </c>
      <c r="M131" s="46"/>
      <c r="N131" s="138"/>
      <c r="O131" s="48">
        <v>9</v>
      </c>
      <c r="P131" s="39" t="s">
        <v>107</v>
      </c>
      <c r="Q131" s="42" t="s">
        <v>376</v>
      </c>
      <c r="R131" s="42">
        <v>89623306.115999997</v>
      </c>
      <c r="S131" s="42">
        <v>0</v>
      </c>
      <c r="T131" s="42">
        <v>18053000.526700001</v>
      </c>
      <c r="U131" s="42">
        <v>2688699.1834999998</v>
      </c>
      <c r="V131" s="42"/>
      <c r="W131" s="42">
        <f t="shared" si="29"/>
        <v>2688699.1834999998</v>
      </c>
      <c r="X131" s="42">
        <v>373701512.27829999</v>
      </c>
      <c r="Y131" s="47">
        <f t="shared" si="16"/>
        <v>484066518.1045</v>
      </c>
    </row>
    <row r="132" spans="1:25" ht="24.9" customHeight="1">
      <c r="A132" s="143"/>
      <c r="B132" s="138"/>
      <c r="C132" s="38">
        <v>2</v>
      </c>
      <c r="D132" s="42" t="s">
        <v>377</v>
      </c>
      <c r="E132" s="42">
        <v>116795853.609</v>
      </c>
      <c r="F132" s="42">
        <f t="shared" ref="F132:F153" si="32">-6066891.24</f>
        <v>-6066891.2400000002</v>
      </c>
      <c r="G132" s="42">
        <v>5026727.4977000002</v>
      </c>
      <c r="H132" s="42">
        <v>3503875.6083</v>
      </c>
      <c r="I132" s="42">
        <f t="shared" si="28"/>
        <v>1751937.80415</v>
      </c>
      <c r="J132" s="42">
        <f t="shared" si="31"/>
        <v>1751937.80415</v>
      </c>
      <c r="K132" s="42">
        <v>67306302.640300006</v>
      </c>
      <c r="L132" s="47">
        <f t="shared" si="15"/>
        <v>184813930.31115001</v>
      </c>
      <c r="M132" s="46"/>
      <c r="N132" s="138"/>
      <c r="O132" s="48">
        <v>10</v>
      </c>
      <c r="P132" s="39" t="s">
        <v>107</v>
      </c>
      <c r="Q132" s="42" t="s">
        <v>378</v>
      </c>
      <c r="R132" s="42">
        <v>152816760.43290001</v>
      </c>
      <c r="S132" s="42">
        <v>0</v>
      </c>
      <c r="T132" s="42">
        <v>21426402.875300001</v>
      </c>
      <c r="U132" s="42">
        <v>4584502.8130000001</v>
      </c>
      <c r="V132" s="42"/>
      <c r="W132" s="42">
        <f t="shared" si="29"/>
        <v>4584502.8130000001</v>
      </c>
      <c r="X132" s="42">
        <v>420896923.1688</v>
      </c>
      <c r="Y132" s="47">
        <f t="shared" si="16"/>
        <v>599724589.28999996</v>
      </c>
    </row>
    <row r="133" spans="1:25" ht="24.9" customHeight="1">
      <c r="A133" s="143"/>
      <c r="B133" s="138"/>
      <c r="C133" s="38">
        <v>3</v>
      </c>
      <c r="D133" s="42" t="s">
        <v>379</v>
      </c>
      <c r="E133" s="42">
        <v>113093110.5283</v>
      </c>
      <c r="F133" s="42">
        <f t="shared" si="32"/>
        <v>-6066891.2400000002</v>
      </c>
      <c r="G133" s="42">
        <v>4822865.0851999996</v>
      </c>
      <c r="H133" s="42">
        <v>3392793.3158</v>
      </c>
      <c r="I133" s="42">
        <f t="shared" si="28"/>
        <v>1696396.6579</v>
      </c>
      <c r="J133" s="42">
        <f t="shared" si="31"/>
        <v>1696396.6579</v>
      </c>
      <c r="K133" s="42">
        <v>64454176.113700002</v>
      </c>
      <c r="L133" s="47">
        <f t="shared" si="15"/>
        <v>177999657.1451</v>
      </c>
      <c r="M133" s="46"/>
      <c r="N133" s="138"/>
      <c r="O133" s="48">
        <v>11</v>
      </c>
      <c r="P133" s="39" t="s">
        <v>107</v>
      </c>
      <c r="Q133" s="42" t="s">
        <v>380</v>
      </c>
      <c r="R133" s="42">
        <v>132102529.5623</v>
      </c>
      <c r="S133" s="42">
        <v>0</v>
      </c>
      <c r="T133" s="42">
        <v>20180036.035</v>
      </c>
      <c r="U133" s="42">
        <v>3963075.8868999998</v>
      </c>
      <c r="V133" s="42"/>
      <c r="W133" s="42">
        <f t="shared" si="29"/>
        <v>3963075.8868999998</v>
      </c>
      <c r="X133" s="42">
        <v>403459692.42320001</v>
      </c>
      <c r="Y133" s="47">
        <f t="shared" si="16"/>
        <v>559705333.90740001</v>
      </c>
    </row>
    <row r="134" spans="1:25" ht="24.9" customHeight="1">
      <c r="A134" s="143"/>
      <c r="B134" s="138"/>
      <c r="C134" s="38">
        <v>4</v>
      </c>
      <c r="D134" s="42" t="s">
        <v>381</v>
      </c>
      <c r="E134" s="42">
        <v>134070404.2695</v>
      </c>
      <c r="F134" s="42">
        <f t="shared" si="32"/>
        <v>-6066891.2400000002</v>
      </c>
      <c r="G134" s="42">
        <v>5985265.5646000002</v>
      </c>
      <c r="H134" s="42">
        <v>4022112.1280999999</v>
      </c>
      <c r="I134" s="42">
        <f t="shared" si="28"/>
        <v>2011056.0640499999</v>
      </c>
      <c r="J134" s="42">
        <f t="shared" si="31"/>
        <v>2011056.0640499999</v>
      </c>
      <c r="K134" s="42">
        <v>80716679.833800003</v>
      </c>
      <c r="L134" s="47">
        <f t="shared" si="15"/>
        <v>216716514.49195004</v>
      </c>
      <c r="M134" s="46"/>
      <c r="N134" s="138"/>
      <c r="O134" s="48">
        <v>12</v>
      </c>
      <c r="P134" s="39" t="s">
        <v>107</v>
      </c>
      <c r="Q134" s="42" t="s">
        <v>382</v>
      </c>
      <c r="R134" s="42">
        <v>181634425.96430001</v>
      </c>
      <c r="S134" s="42">
        <v>0</v>
      </c>
      <c r="T134" s="42">
        <v>22597334.754299998</v>
      </c>
      <c r="U134" s="42">
        <v>5449032.7789000003</v>
      </c>
      <c r="V134" s="42"/>
      <c r="W134" s="42">
        <f t="shared" si="29"/>
        <v>5449032.7789000003</v>
      </c>
      <c r="X134" s="42">
        <v>437278784.99339998</v>
      </c>
      <c r="Y134" s="47">
        <f t="shared" si="16"/>
        <v>646959578.49090004</v>
      </c>
    </row>
    <row r="135" spans="1:25" ht="24.9" customHeight="1">
      <c r="A135" s="143"/>
      <c r="B135" s="138"/>
      <c r="C135" s="38">
        <v>5</v>
      </c>
      <c r="D135" s="42" t="s">
        <v>383</v>
      </c>
      <c r="E135" s="42">
        <v>174002510.6094</v>
      </c>
      <c r="F135" s="42">
        <f t="shared" si="32"/>
        <v>-6066891.2400000002</v>
      </c>
      <c r="G135" s="42">
        <v>7672146.0613000002</v>
      </c>
      <c r="H135" s="42">
        <v>5220075.3183000004</v>
      </c>
      <c r="I135" s="42">
        <f t="shared" si="28"/>
        <v>2610037.6591500002</v>
      </c>
      <c r="J135" s="42">
        <f t="shared" si="31"/>
        <v>2610037.6591500002</v>
      </c>
      <c r="K135" s="42">
        <v>104316894.08</v>
      </c>
      <c r="L135" s="47">
        <f t="shared" si="15"/>
        <v>282534697.16984999</v>
      </c>
      <c r="M135" s="46"/>
      <c r="N135" s="138"/>
      <c r="O135" s="48">
        <v>13</v>
      </c>
      <c r="P135" s="39" t="s">
        <v>107</v>
      </c>
      <c r="Q135" s="42" t="s">
        <v>384</v>
      </c>
      <c r="R135" s="42">
        <v>196516712.66299999</v>
      </c>
      <c r="S135" s="42">
        <v>0</v>
      </c>
      <c r="T135" s="42">
        <v>24007721.827500001</v>
      </c>
      <c r="U135" s="42">
        <v>5895501.3799000001</v>
      </c>
      <c r="V135" s="42"/>
      <c r="W135" s="42">
        <f t="shared" si="29"/>
        <v>5895501.3799000001</v>
      </c>
      <c r="X135" s="42">
        <v>457010732.3154</v>
      </c>
      <c r="Y135" s="47">
        <f t="shared" si="16"/>
        <v>683430668.18579996</v>
      </c>
    </row>
    <row r="136" spans="1:25" ht="24.9" customHeight="1">
      <c r="A136" s="143"/>
      <c r="B136" s="138"/>
      <c r="C136" s="38">
        <v>6</v>
      </c>
      <c r="D136" s="42" t="s">
        <v>385</v>
      </c>
      <c r="E136" s="42">
        <v>142162232.04719999</v>
      </c>
      <c r="F136" s="42">
        <f t="shared" si="32"/>
        <v>-6066891.2400000002</v>
      </c>
      <c r="G136" s="42">
        <v>5853523.3657999998</v>
      </c>
      <c r="H136" s="42">
        <v>4264866.9614000004</v>
      </c>
      <c r="I136" s="42">
        <f t="shared" si="28"/>
        <v>2132433.4807000002</v>
      </c>
      <c r="J136" s="42">
        <f t="shared" si="31"/>
        <v>2132433.4807000002</v>
      </c>
      <c r="K136" s="42">
        <v>78873547.423299998</v>
      </c>
      <c r="L136" s="47">
        <f t="shared" ref="L136:L199" si="33">E136+F136+G136+J136+K136</f>
        <v>222954845.07699996</v>
      </c>
      <c r="M136" s="46"/>
      <c r="N136" s="138"/>
      <c r="O136" s="48">
        <v>14</v>
      </c>
      <c r="P136" s="39" t="s">
        <v>107</v>
      </c>
      <c r="Q136" s="42" t="s">
        <v>386</v>
      </c>
      <c r="R136" s="42">
        <v>105787984.9517</v>
      </c>
      <c r="S136" s="42">
        <v>0</v>
      </c>
      <c r="T136" s="42">
        <v>19052380.6314</v>
      </c>
      <c r="U136" s="42">
        <v>3173639.5485999999</v>
      </c>
      <c r="V136" s="42"/>
      <c r="W136" s="42">
        <f t="shared" si="29"/>
        <v>3173639.5485999999</v>
      </c>
      <c r="X136" s="42">
        <v>387683287.88770002</v>
      </c>
      <c r="Y136" s="47">
        <f t="shared" ref="Y136:Y199" si="34">R136+S136+T136+W136+X136</f>
        <v>515697293.0194</v>
      </c>
    </row>
    <row r="137" spans="1:25" ht="24.9" customHeight="1">
      <c r="A137" s="143"/>
      <c r="B137" s="138"/>
      <c r="C137" s="38">
        <v>7</v>
      </c>
      <c r="D137" s="42" t="s">
        <v>387</v>
      </c>
      <c r="E137" s="42">
        <v>134854147.7229</v>
      </c>
      <c r="F137" s="42">
        <f t="shared" si="32"/>
        <v>-6066891.2400000002</v>
      </c>
      <c r="G137" s="42">
        <v>5549740.3317</v>
      </c>
      <c r="H137" s="42">
        <v>4045624.4317000001</v>
      </c>
      <c r="I137" s="42">
        <f t="shared" si="28"/>
        <v>2022812.21585</v>
      </c>
      <c r="J137" s="42">
        <f t="shared" si="31"/>
        <v>2022812.21585</v>
      </c>
      <c r="K137" s="42">
        <v>74623486.613399997</v>
      </c>
      <c r="L137" s="47">
        <f t="shared" si="33"/>
        <v>210983295.64385003</v>
      </c>
      <c r="M137" s="46"/>
      <c r="N137" s="138"/>
      <c r="O137" s="48">
        <v>15</v>
      </c>
      <c r="P137" s="39" t="s">
        <v>107</v>
      </c>
      <c r="Q137" s="42" t="s">
        <v>388</v>
      </c>
      <c r="R137" s="42">
        <v>127650193.6252</v>
      </c>
      <c r="S137" s="42">
        <v>0</v>
      </c>
      <c r="T137" s="42">
        <v>20229202.98</v>
      </c>
      <c r="U137" s="42">
        <v>3829505.8088000002</v>
      </c>
      <c r="V137" s="42"/>
      <c r="W137" s="42">
        <f t="shared" si="29"/>
        <v>3829505.8088000002</v>
      </c>
      <c r="X137" s="42">
        <v>404147560.02139997</v>
      </c>
      <c r="Y137" s="47">
        <f t="shared" si="34"/>
        <v>555856462.43540001</v>
      </c>
    </row>
    <row r="138" spans="1:25" ht="24.9" customHeight="1">
      <c r="A138" s="143"/>
      <c r="B138" s="138"/>
      <c r="C138" s="38">
        <v>8</v>
      </c>
      <c r="D138" s="42" t="s">
        <v>389</v>
      </c>
      <c r="E138" s="42">
        <v>115887249.2423</v>
      </c>
      <c r="F138" s="42">
        <f t="shared" si="32"/>
        <v>-6066891.2400000002</v>
      </c>
      <c r="G138" s="42">
        <v>5098695.5591000002</v>
      </c>
      <c r="H138" s="42">
        <v>3476617.4772999999</v>
      </c>
      <c r="I138" s="42">
        <f t="shared" si="28"/>
        <v>1738308.73865</v>
      </c>
      <c r="J138" s="42">
        <f t="shared" si="31"/>
        <v>1738308.73865</v>
      </c>
      <c r="K138" s="42">
        <v>68313168.076900005</v>
      </c>
      <c r="L138" s="47">
        <f t="shared" si="33"/>
        <v>184970530.37695003</v>
      </c>
      <c r="M138" s="46"/>
      <c r="N138" s="138"/>
      <c r="O138" s="48">
        <v>16</v>
      </c>
      <c r="P138" s="39" t="s">
        <v>107</v>
      </c>
      <c r="Q138" s="42" t="s">
        <v>390</v>
      </c>
      <c r="R138" s="42">
        <v>191101930.19960001</v>
      </c>
      <c r="S138" s="42">
        <v>0</v>
      </c>
      <c r="T138" s="42">
        <v>23655771.706700001</v>
      </c>
      <c r="U138" s="42">
        <v>5733057.9060000004</v>
      </c>
      <c r="V138" s="42"/>
      <c r="W138" s="42">
        <f t="shared" si="29"/>
        <v>5733057.9060000004</v>
      </c>
      <c r="X138" s="42">
        <v>452086792.37309998</v>
      </c>
      <c r="Y138" s="47">
        <f t="shared" si="34"/>
        <v>672577552.18540001</v>
      </c>
    </row>
    <row r="139" spans="1:25" ht="24.9" customHeight="1">
      <c r="A139" s="143"/>
      <c r="B139" s="138"/>
      <c r="C139" s="38">
        <v>9</v>
      </c>
      <c r="D139" s="42" t="s">
        <v>391</v>
      </c>
      <c r="E139" s="42">
        <v>146395485.26140001</v>
      </c>
      <c r="F139" s="42">
        <f t="shared" si="32"/>
        <v>-6066891.2400000002</v>
      </c>
      <c r="G139" s="42">
        <v>6213461.4850000003</v>
      </c>
      <c r="H139" s="42">
        <v>4391864.5577999996</v>
      </c>
      <c r="I139" s="42">
        <f t="shared" si="28"/>
        <v>2195932.2788999998</v>
      </c>
      <c r="J139" s="42">
        <f t="shared" si="31"/>
        <v>2195932.2788999998</v>
      </c>
      <c r="K139" s="42">
        <v>83909243.043099999</v>
      </c>
      <c r="L139" s="47">
        <f t="shared" si="33"/>
        <v>232647230.82840002</v>
      </c>
      <c r="M139" s="46"/>
      <c r="N139" s="138"/>
      <c r="O139" s="48">
        <v>17</v>
      </c>
      <c r="P139" s="39" t="s">
        <v>107</v>
      </c>
      <c r="Q139" s="42" t="s">
        <v>392</v>
      </c>
      <c r="R139" s="42">
        <v>185429834.5706</v>
      </c>
      <c r="S139" s="42">
        <v>0</v>
      </c>
      <c r="T139" s="42">
        <v>23276064.6501</v>
      </c>
      <c r="U139" s="42">
        <v>5562895.0371000003</v>
      </c>
      <c r="V139" s="42"/>
      <c r="W139" s="42">
        <f t="shared" si="29"/>
        <v>5562895.0371000003</v>
      </c>
      <c r="X139" s="42">
        <v>446774520.45779997</v>
      </c>
      <c r="Y139" s="47">
        <f t="shared" si="34"/>
        <v>661043314.71560001</v>
      </c>
    </row>
    <row r="140" spans="1:25" ht="24.9" customHeight="1">
      <c r="A140" s="143"/>
      <c r="B140" s="138"/>
      <c r="C140" s="38">
        <v>10</v>
      </c>
      <c r="D140" s="42" t="s">
        <v>393</v>
      </c>
      <c r="E140" s="42">
        <v>138506725.1155</v>
      </c>
      <c r="F140" s="42">
        <f t="shared" si="32"/>
        <v>-6066891.2400000002</v>
      </c>
      <c r="G140" s="42">
        <v>6223829.5807999996</v>
      </c>
      <c r="H140" s="42">
        <v>4155201.7535000001</v>
      </c>
      <c r="I140" s="42">
        <f t="shared" si="28"/>
        <v>2077600.8767500001</v>
      </c>
      <c r="J140" s="42">
        <f t="shared" si="31"/>
        <v>2077600.8767500001</v>
      </c>
      <c r="K140" s="42">
        <v>84054297.350899994</v>
      </c>
      <c r="L140" s="47">
        <f t="shared" si="33"/>
        <v>224795561.68395001</v>
      </c>
      <c r="M140" s="46"/>
      <c r="N140" s="138"/>
      <c r="O140" s="48">
        <v>18</v>
      </c>
      <c r="P140" s="39" t="s">
        <v>107</v>
      </c>
      <c r="Q140" s="42" t="s">
        <v>394</v>
      </c>
      <c r="R140" s="42">
        <v>189339368.2597</v>
      </c>
      <c r="S140" s="42">
        <v>0</v>
      </c>
      <c r="T140" s="42">
        <v>23530789.419500001</v>
      </c>
      <c r="U140" s="42">
        <v>5680181.0477999998</v>
      </c>
      <c r="V140" s="42"/>
      <c r="W140" s="42">
        <f t="shared" si="29"/>
        <v>5680181.0477999998</v>
      </c>
      <c r="X140" s="42">
        <v>450338234.15490001</v>
      </c>
      <c r="Y140" s="47">
        <f t="shared" si="34"/>
        <v>668888572.88190007</v>
      </c>
    </row>
    <row r="141" spans="1:25" ht="24.9" customHeight="1">
      <c r="A141" s="143"/>
      <c r="B141" s="138"/>
      <c r="C141" s="38">
        <v>11</v>
      </c>
      <c r="D141" s="42" t="s">
        <v>395</v>
      </c>
      <c r="E141" s="42">
        <v>158580956.37059999</v>
      </c>
      <c r="F141" s="42">
        <f t="shared" si="32"/>
        <v>-6066891.2400000002</v>
      </c>
      <c r="G141" s="42">
        <v>6474065.8558999998</v>
      </c>
      <c r="H141" s="42">
        <v>4757428.6911000004</v>
      </c>
      <c r="I141" s="42">
        <f t="shared" si="28"/>
        <v>2378714.3455500002</v>
      </c>
      <c r="J141" s="42">
        <f t="shared" si="31"/>
        <v>2378714.3455500002</v>
      </c>
      <c r="K141" s="42">
        <v>87555215.000699997</v>
      </c>
      <c r="L141" s="47">
        <f t="shared" si="33"/>
        <v>248922060.33274996</v>
      </c>
      <c r="M141" s="46"/>
      <c r="N141" s="138"/>
      <c r="O141" s="48">
        <v>19</v>
      </c>
      <c r="P141" s="39" t="s">
        <v>107</v>
      </c>
      <c r="Q141" s="42" t="s">
        <v>396</v>
      </c>
      <c r="R141" s="42">
        <v>146436297.23859999</v>
      </c>
      <c r="S141" s="42">
        <v>0</v>
      </c>
      <c r="T141" s="42">
        <v>21152474.305799998</v>
      </c>
      <c r="U141" s="42">
        <v>4393088.9172</v>
      </c>
      <c r="V141" s="42"/>
      <c r="W141" s="42">
        <f t="shared" si="29"/>
        <v>4393088.9172</v>
      </c>
      <c r="X141" s="42">
        <v>417064539.70029998</v>
      </c>
      <c r="Y141" s="47">
        <f t="shared" si="34"/>
        <v>589046400.16189992</v>
      </c>
    </row>
    <row r="142" spans="1:25" ht="24.9" customHeight="1">
      <c r="A142" s="143"/>
      <c r="B142" s="138"/>
      <c r="C142" s="38">
        <v>12</v>
      </c>
      <c r="D142" s="42" t="s">
        <v>397</v>
      </c>
      <c r="E142" s="42">
        <v>121780833.91590001</v>
      </c>
      <c r="F142" s="42">
        <f t="shared" si="32"/>
        <v>-6066891.2400000002</v>
      </c>
      <c r="G142" s="42">
        <v>5608601.5548999999</v>
      </c>
      <c r="H142" s="42">
        <v>3653425.0175000001</v>
      </c>
      <c r="I142" s="42">
        <f t="shared" si="28"/>
        <v>1826712.50875</v>
      </c>
      <c r="J142" s="42">
        <f t="shared" si="31"/>
        <v>1826712.50875</v>
      </c>
      <c r="K142" s="42">
        <v>75446981.509900004</v>
      </c>
      <c r="L142" s="47">
        <f t="shared" si="33"/>
        <v>198596238.24945003</v>
      </c>
      <c r="M142" s="46"/>
      <c r="N142" s="139"/>
      <c r="O142" s="48">
        <v>20</v>
      </c>
      <c r="P142" s="39" t="s">
        <v>107</v>
      </c>
      <c r="Q142" s="42" t="s">
        <v>398</v>
      </c>
      <c r="R142" s="42">
        <v>167504491.03169999</v>
      </c>
      <c r="S142" s="42">
        <v>0</v>
      </c>
      <c r="T142" s="42">
        <v>22253426.971900001</v>
      </c>
      <c r="U142" s="42">
        <v>5025134.7309999997</v>
      </c>
      <c r="V142" s="42"/>
      <c r="W142" s="42">
        <f t="shared" si="29"/>
        <v>5025134.7309999997</v>
      </c>
      <c r="X142" s="42">
        <v>432467360.97119999</v>
      </c>
      <c r="Y142" s="47">
        <f t="shared" si="34"/>
        <v>627250413.70580006</v>
      </c>
    </row>
    <row r="143" spans="1:25" ht="24.9" customHeight="1">
      <c r="A143" s="143"/>
      <c r="B143" s="138"/>
      <c r="C143" s="38">
        <v>13</v>
      </c>
      <c r="D143" s="42" t="s">
        <v>399</v>
      </c>
      <c r="E143" s="42">
        <v>146287405.255</v>
      </c>
      <c r="F143" s="42">
        <f t="shared" si="32"/>
        <v>-6066891.2400000002</v>
      </c>
      <c r="G143" s="42">
        <v>7003349.5403000005</v>
      </c>
      <c r="H143" s="42">
        <v>4388622.1575999996</v>
      </c>
      <c r="I143" s="42">
        <f t="shared" si="28"/>
        <v>2194311.0787999998</v>
      </c>
      <c r="J143" s="42">
        <f t="shared" si="31"/>
        <v>2194311.0787999998</v>
      </c>
      <c r="K143" s="42">
        <v>94960130.981800005</v>
      </c>
      <c r="L143" s="47">
        <f t="shared" si="33"/>
        <v>244378305.61589998</v>
      </c>
      <c r="M143" s="46"/>
      <c r="N143" s="38"/>
      <c r="O143" s="145"/>
      <c r="P143" s="146"/>
      <c r="Q143" s="43"/>
      <c r="R143" s="43">
        <f>R123+R124+R125+R126+R127+R128+R129+R130+R131+R132+R133+R134+R135+R136+R137+R138+R139+R140+R141+R142</f>
        <v>3163412417.7152996</v>
      </c>
      <c r="S143" s="43">
        <f t="shared" ref="S143:X143" si="35">S123+S124+S125+S126+S127+S128+S129+S130+S131+S132+S133+S134+S135+S136+S137+S138+S139+S140+S141+S142</f>
        <v>0</v>
      </c>
      <c r="T143" s="43">
        <f t="shared" si="35"/>
        <v>433483594.3265</v>
      </c>
      <c r="U143" s="43">
        <f t="shared" si="35"/>
        <v>94902372.531600013</v>
      </c>
      <c r="V143" s="43">
        <f t="shared" si="35"/>
        <v>0</v>
      </c>
      <c r="W143" s="43">
        <f t="shared" si="35"/>
        <v>94902372.531600013</v>
      </c>
      <c r="X143" s="43">
        <f t="shared" si="35"/>
        <v>8487268644.6780996</v>
      </c>
      <c r="Y143" s="49">
        <f t="shared" si="34"/>
        <v>12179067029.251499</v>
      </c>
    </row>
    <row r="144" spans="1:25" ht="24.9" customHeight="1">
      <c r="A144" s="143"/>
      <c r="B144" s="138"/>
      <c r="C144" s="38">
        <v>14</v>
      </c>
      <c r="D144" s="42" t="s">
        <v>400</v>
      </c>
      <c r="E144" s="42">
        <v>108063091.61589999</v>
      </c>
      <c r="F144" s="42">
        <f t="shared" si="32"/>
        <v>-6066891.2400000002</v>
      </c>
      <c r="G144" s="42">
        <v>4845579.2573999995</v>
      </c>
      <c r="H144" s="42">
        <v>3241892.7485000002</v>
      </c>
      <c r="I144" s="42">
        <f t="shared" si="28"/>
        <v>1620946.3742500001</v>
      </c>
      <c r="J144" s="42">
        <f t="shared" si="31"/>
        <v>1620946.3742500001</v>
      </c>
      <c r="K144" s="42">
        <v>64771957.5638</v>
      </c>
      <c r="L144" s="47">
        <f t="shared" si="33"/>
        <v>173234683.57135001</v>
      </c>
      <c r="M144" s="46"/>
      <c r="N144" s="137">
        <v>25</v>
      </c>
      <c r="O144" s="48">
        <v>1</v>
      </c>
      <c r="P144" s="39" t="s">
        <v>108</v>
      </c>
      <c r="Q144" s="42" t="s">
        <v>401</v>
      </c>
      <c r="R144" s="42">
        <v>109598404.777</v>
      </c>
      <c r="S144" s="42">
        <f>-3018317.48</f>
        <v>-3018317.48</v>
      </c>
      <c r="T144" s="42">
        <v>5429158.5473999996</v>
      </c>
      <c r="U144" s="42">
        <v>3287952.1433000001</v>
      </c>
      <c r="V144" s="42"/>
      <c r="W144" s="42">
        <f>U144</f>
        <v>3287952.1433000001</v>
      </c>
      <c r="X144" s="42">
        <v>66163688.926100001</v>
      </c>
      <c r="Y144" s="47">
        <f t="shared" si="34"/>
        <v>181460886.9138</v>
      </c>
    </row>
    <row r="145" spans="1:25" ht="24.9" customHeight="1">
      <c r="A145" s="143"/>
      <c r="B145" s="138"/>
      <c r="C145" s="38">
        <v>15</v>
      </c>
      <c r="D145" s="42" t="s">
        <v>402</v>
      </c>
      <c r="E145" s="42">
        <v>113522564.3365</v>
      </c>
      <c r="F145" s="42">
        <f t="shared" si="32"/>
        <v>-6066891.2400000002</v>
      </c>
      <c r="G145" s="42">
        <v>5170011.5389999999</v>
      </c>
      <c r="H145" s="42">
        <v>3405676.9301</v>
      </c>
      <c r="I145" s="42">
        <f t="shared" si="28"/>
        <v>1702838.46505</v>
      </c>
      <c r="J145" s="42">
        <f t="shared" si="31"/>
        <v>1702838.46505</v>
      </c>
      <c r="K145" s="42">
        <v>69310910.600999996</v>
      </c>
      <c r="L145" s="47">
        <f t="shared" si="33"/>
        <v>183639433.70155001</v>
      </c>
      <c r="M145" s="46"/>
      <c r="N145" s="138"/>
      <c r="O145" s="48">
        <v>2</v>
      </c>
      <c r="P145" s="39" t="s">
        <v>108</v>
      </c>
      <c r="Q145" s="42" t="s">
        <v>403</v>
      </c>
      <c r="R145" s="42">
        <v>123537191.29260001</v>
      </c>
      <c r="S145" s="42">
        <f t="shared" ref="S145:S156" si="36">-3018317.48</f>
        <v>-3018317.48</v>
      </c>
      <c r="T145" s="42">
        <v>5419855.5180000002</v>
      </c>
      <c r="U145" s="42">
        <v>3706115.7387999999</v>
      </c>
      <c r="V145" s="42"/>
      <c r="W145" s="42">
        <f t="shared" ref="W145:W156" si="37">U145</f>
        <v>3706115.7387999999</v>
      </c>
      <c r="X145" s="42">
        <v>66033535.375299998</v>
      </c>
      <c r="Y145" s="47">
        <f t="shared" si="34"/>
        <v>195678380.4447</v>
      </c>
    </row>
    <row r="146" spans="1:25" ht="24.9" customHeight="1">
      <c r="A146" s="143"/>
      <c r="B146" s="138"/>
      <c r="C146" s="38">
        <v>16</v>
      </c>
      <c r="D146" s="42" t="s">
        <v>404</v>
      </c>
      <c r="E146" s="42">
        <v>103546423.09630001</v>
      </c>
      <c r="F146" s="42">
        <f t="shared" si="32"/>
        <v>-6066891.2400000002</v>
      </c>
      <c r="G146" s="42">
        <v>4548088.8097000001</v>
      </c>
      <c r="H146" s="42">
        <v>3106392.6929000001</v>
      </c>
      <c r="I146" s="42">
        <f t="shared" si="28"/>
        <v>1553196.3464500001</v>
      </c>
      <c r="J146" s="42">
        <f t="shared" si="31"/>
        <v>1553196.3464500001</v>
      </c>
      <c r="K146" s="42">
        <v>60609932.858900003</v>
      </c>
      <c r="L146" s="47">
        <f t="shared" si="33"/>
        <v>164190749.87135002</v>
      </c>
      <c r="M146" s="46"/>
      <c r="N146" s="138"/>
      <c r="O146" s="48">
        <v>3</v>
      </c>
      <c r="P146" s="39" t="s">
        <v>108</v>
      </c>
      <c r="Q146" s="42" t="s">
        <v>405</v>
      </c>
      <c r="R146" s="42">
        <v>126491117.5253</v>
      </c>
      <c r="S146" s="42">
        <f t="shared" si="36"/>
        <v>-3018317.48</v>
      </c>
      <c r="T146" s="42">
        <v>5713650.8372</v>
      </c>
      <c r="U146" s="42">
        <v>3794733.5257999999</v>
      </c>
      <c r="V146" s="42"/>
      <c r="W146" s="42">
        <f t="shared" si="37"/>
        <v>3794733.5257999999</v>
      </c>
      <c r="X146" s="42">
        <v>70143863.576299995</v>
      </c>
      <c r="Y146" s="47">
        <f t="shared" si="34"/>
        <v>203125047.98460001</v>
      </c>
    </row>
    <row r="147" spans="1:25" ht="24.9" customHeight="1">
      <c r="A147" s="143"/>
      <c r="B147" s="138"/>
      <c r="C147" s="38">
        <v>17</v>
      </c>
      <c r="D147" s="42" t="s">
        <v>406</v>
      </c>
      <c r="E147" s="42">
        <v>131017857.3716</v>
      </c>
      <c r="F147" s="42">
        <f t="shared" si="32"/>
        <v>-6066891.2400000002</v>
      </c>
      <c r="G147" s="42">
        <v>5621349.7482000003</v>
      </c>
      <c r="H147" s="42">
        <v>3930535.7212</v>
      </c>
      <c r="I147" s="42">
        <f t="shared" si="28"/>
        <v>1965267.8606</v>
      </c>
      <c r="J147" s="42">
        <f t="shared" si="31"/>
        <v>1965267.8606</v>
      </c>
      <c r="K147" s="42">
        <v>75625334.448100001</v>
      </c>
      <c r="L147" s="47">
        <f t="shared" si="33"/>
        <v>208162918.18849999</v>
      </c>
      <c r="M147" s="46"/>
      <c r="N147" s="138"/>
      <c r="O147" s="48">
        <v>4</v>
      </c>
      <c r="P147" s="39" t="s">
        <v>108</v>
      </c>
      <c r="Q147" s="42" t="s">
        <v>407</v>
      </c>
      <c r="R147" s="42">
        <v>149242281.1259</v>
      </c>
      <c r="S147" s="42">
        <f t="shared" si="36"/>
        <v>-3018317.48</v>
      </c>
      <c r="T147" s="42">
        <v>6429527.6424000002</v>
      </c>
      <c r="U147" s="42">
        <v>4477268.4337999998</v>
      </c>
      <c r="V147" s="42"/>
      <c r="W147" s="42">
        <f t="shared" si="37"/>
        <v>4477268.4337999998</v>
      </c>
      <c r="X147" s="42">
        <v>80159300.952800006</v>
      </c>
      <c r="Y147" s="47">
        <f t="shared" si="34"/>
        <v>237290060.67490003</v>
      </c>
    </row>
    <row r="148" spans="1:25" ht="24.9" customHeight="1">
      <c r="A148" s="143"/>
      <c r="B148" s="138"/>
      <c r="C148" s="38">
        <v>18</v>
      </c>
      <c r="D148" s="42" t="s">
        <v>408</v>
      </c>
      <c r="E148" s="42">
        <v>122777045.809</v>
      </c>
      <c r="F148" s="42">
        <f t="shared" si="32"/>
        <v>-6066891.2400000002</v>
      </c>
      <c r="G148" s="42">
        <v>5691024.6563999997</v>
      </c>
      <c r="H148" s="42">
        <v>3683311.3742999998</v>
      </c>
      <c r="I148" s="42">
        <f t="shared" si="28"/>
        <v>1841655.6871499999</v>
      </c>
      <c r="J148" s="42">
        <f t="shared" si="31"/>
        <v>1841655.6871499999</v>
      </c>
      <c r="K148" s="42">
        <v>76600117.6426</v>
      </c>
      <c r="L148" s="47">
        <f t="shared" si="33"/>
        <v>200842952.55515</v>
      </c>
      <c r="M148" s="46"/>
      <c r="N148" s="138"/>
      <c r="O148" s="48">
        <v>5</v>
      </c>
      <c r="P148" s="39" t="s">
        <v>108</v>
      </c>
      <c r="Q148" s="42" t="s">
        <v>409</v>
      </c>
      <c r="R148" s="42">
        <v>106565411.2651</v>
      </c>
      <c r="S148" s="42">
        <f t="shared" si="36"/>
        <v>-3018317.48</v>
      </c>
      <c r="T148" s="42">
        <v>5057722.0577999996</v>
      </c>
      <c r="U148" s="42">
        <v>3196962.338</v>
      </c>
      <c r="V148" s="42"/>
      <c r="W148" s="42">
        <f t="shared" si="37"/>
        <v>3196962.338</v>
      </c>
      <c r="X148" s="42">
        <v>60967125.950300001</v>
      </c>
      <c r="Y148" s="47">
        <f t="shared" si="34"/>
        <v>172768904.13119999</v>
      </c>
    </row>
    <row r="149" spans="1:25" ht="24.9" customHeight="1">
      <c r="A149" s="143"/>
      <c r="B149" s="138"/>
      <c r="C149" s="38">
        <v>19</v>
      </c>
      <c r="D149" s="42" t="s">
        <v>410</v>
      </c>
      <c r="E149" s="42">
        <v>143794520.5203</v>
      </c>
      <c r="F149" s="42">
        <f t="shared" si="32"/>
        <v>-6066891.2400000002</v>
      </c>
      <c r="G149" s="42">
        <v>6615013.2718000002</v>
      </c>
      <c r="H149" s="42">
        <v>4313835.6156000001</v>
      </c>
      <c r="I149" s="42">
        <f t="shared" si="28"/>
        <v>2156917.8078000001</v>
      </c>
      <c r="J149" s="42">
        <f t="shared" si="31"/>
        <v>2156917.8078000001</v>
      </c>
      <c r="K149" s="42">
        <v>89527132.525199994</v>
      </c>
      <c r="L149" s="47">
        <f t="shared" si="33"/>
        <v>236026692.88510001</v>
      </c>
      <c r="M149" s="46"/>
      <c r="N149" s="138"/>
      <c r="O149" s="48">
        <v>6</v>
      </c>
      <c r="P149" s="39" t="s">
        <v>108</v>
      </c>
      <c r="Q149" s="42" t="s">
        <v>411</v>
      </c>
      <c r="R149" s="42">
        <v>100207112.53489999</v>
      </c>
      <c r="S149" s="42">
        <f t="shared" si="36"/>
        <v>-3018317.48</v>
      </c>
      <c r="T149" s="42">
        <v>5203473.1407000003</v>
      </c>
      <c r="U149" s="42">
        <v>3006213.3760000002</v>
      </c>
      <c r="V149" s="42"/>
      <c r="W149" s="42">
        <f t="shared" si="37"/>
        <v>3006213.3760000002</v>
      </c>
      <c r="X149" s="42">
        <v>63006248.929700002</v>
      </c>
      <c r="Y149" s="47">
        <f t="shared" si="34"/>
        <v>168404730.50129998</v>
      </c>
    </row>
    <row r="150" spans="1:25" ht="24.9" customHeight="1">
      <c r="A150" s="143"/>
      <c r="B150" s="138"/>
      <c r="C150" s="38">
        <v>20</v>
      </c>
      <c r="D150" s="42" t="s">
        <v>412</v>
      </c>
      <c r="E150" s="42">
        <v>99660782.813600004</v>
      </c>
      <c r="F150" s="42">
        <f t="shared" si="32"/>
        <v>-6066891.2400000002</v>
      </c>
      <c r="G150" s="42">
        <v>4635163.4258000003</v>
      </c>
      <c r="H150" s="42">
        <v>2989823.4844</v>
      </c>
      <c r="I150" s="42">
        <f t="shared" si="28"/>
        <v>1494911.7422</v>
      </c>
      <c r="J150" s="42">
        <f t="shared" si="31"/>
        <v>1494911.7422</v>
      </c>
      <c r="K150" s="42">
        <v>61828145.767099999</v>
      </c>
      <c r="L150" s="47">
        <f t="shared" si="33"/>
        <v>161552112.50870001</v>
      </c>
      <c r="M150" s="46"/>
      <c r="N150" s="138"/>
      <c r="O150" s="48">
        <v>7</v>
      </c>
      <c r="P150" s="39" t="s">
        <v>108</v>
      </c>
      <c r="Q150" s="42" t="s">
        <v>413</v>
      </c>
      <c r="R150" s="42">
        <v>114495626.4103</v>
      </c>
      <c r="S150" s="42">
        <f t="shared" si="36"/>
        <v>-3018317.48</v>
      </c>
      <c r="T150" s="42">
        <v>5389153.3475000001</v>
      </c>
      <c r="U150" s="42">
        <v>3434868.7922999999</v>
      </c>
      <c r="V150" s="42"/>
      <c r="W150" s="42">
        <f t="shared" si="37"/>
        <v>3434868.7922999999</v>
      </c>
      <c r="X150" s="42">
        <v>65603998.2478</v>
      </c>
      <c r="Y150" s="47">
        <f t="shared" si="34"/>
        <v>185905329.3179</v>
      </c>
    </row>
    <row r="151" spans="1:25" ht="24.9" customHeight="1">
      <c r="A151" s="143"/>
      <c r="B151" s="138"/>
      <c r="C151" s="38">
        <v>21</v>
      </c>
      <c r="D151" s="42" t="s">
        <v>414</v>
      </c>
      <c r="E151" s="42">
        <v>136268514.15439999</v>
      </c>
      <c r="F151" s="42">
        <f t="shared" si="32"/>
        <v>-6066891.2400000002</v>
      </c>
      <c r="G151" s="42">
        <v>6128821.3064999999</v>
      </c>
      <c r="H151" s="42">
        <v>4088055.4246</v>
      </c>
      <c r="I151" s="42">
        <f t="shared" si="28"/>
        <v>2044027.7123</v>
      </c>
      <c r="J151" s="42">
        <f t="shared" si="31"/>
        <v>2044027.7123</v>
      </c>
      <c r="K151" s="42">
        <v>82725089.008000001</v>
      </c>
      <c r="L151" s="47">
        <f t="shared" si="33"/>
        <v>221099560.94120002</v>
      </c>
      <c r="M151" s="46"/>
      <c r="N151" s="138"/>
      <c r="O151" s="48">
        <v>8</v>
      </c>
      <c r="P151" s="39" t="s">
        <v>108</v>
      </c>
      <c r="Q151" s="42" t="s">
        <v>415</v>
      </c>
      <c r="R151" s="42">
        <v>179158045.484</v>
      </c>
      <c r="S151" s="42">
        <f t="shared" si="36"/>
        <v>-3018317.48</v>
      </c>
      <c r="T151" s="42">
        <v>7790584.7503000004</v>
      </c>
      <c r="U151" s="42">
        <v>5374741.3645000001</v>
      </c>
      <c r="V151" s="42"/>
      <c r="W151" s="42">
        <f t="shared" si="37"/>
        <v>5374741.3645000001</v>
      </c>
      <c r="X151" s="42">
        <v>99201099.948500007</v>
      </c>
      <c r="Y151" s="47">
        <f t="shared" si="34"/>
        <v>288506154.06729996</v>
      </c>
    </row>
    <row r="152" spans="1:25" ht="24.9" customHeight="1">
      <c r="A152" s="143"/>
      <c r="B152" s="138"/>
      <c r="C152" s="38">
        <v>22</v>
      </c>
      <c r="D152" s="42" t="s">
        <v>416</v>
      </c>
      <c r="E152" s="42">
        <v>132687122.9853</v>
      </c>
      <c r="F152" s="42">
        <f t="shared" si="32"/>
        <v>-6066891.2400000002</v>
      </c>
      <c r="G152" s="42">
        <v>5818115.3404000001</v>
      </c>
      <c r="H152" s="42">
        <v>3980613.6896000002</v>
      </c>
      <c r="I152" s="42">
        <f t="shared" si="28"/>
        <v>1990306.8448000001</v>
      </c>
      <c r="J152" s="42">
        <f t="shared" si="31"/>
        <v>1990306.8448000001</v>
      </c>
      <c r="K152" s="42">
        <v>78378173.277700007</v>
      </c>
      <c r="L152" s="47">
        <f t="shared" si="33"/>
        <v>212806827.20820001</v>
      </c>
      <c r="M152" s="46"/>
      <c r="N152" s="138"/>
      <c r="O152" s="48">
        <v>9</v>
      </c>
      <c r="P152" s="39" t="s">
        <v>108</v>
      </c>
      <c r="Q152" s="42" t="s">
        <v>417</v>
      </c>
      <c r="R152" s="42">
        <v>166033742.01030001</v>
      </c>
      <c r="S152" s="42">
        <f t="shared" si="36"/>
        <v>-3018317.48</v>
      </c>
      <c r="T152" s="42">
        <v>6259529.9956999999</v>
      </c>
      <c r="U152" s="42">
        <v>4981012.2603000002</v>
      </c>
      <c r="V152" s="42"/>
      <c r="W152" s="42">
        <f t="shared" si="37"/>
        <v>4981012.2603000002</v>
      </c>
      <c r="X152" s="42">
        <v>77780957.679000005</v>
      </c>
      <c r="Y152" s="47">
        <f t="shared" si="34"/>
        <v>252036924.46530002</v>
      </c>
    </row>
    <row r="153" spans="1:25" ht="24.9" customHeight="1">
      <c r="A153" s="143"/>
      <c r="B153" s="139"/>
      <c r="C153" s="38">
        <v>23</v>
      </c>
      <c r="D153" s="42" t="s">
        <v>418</v>
      </c>
      <c r="E153" s="42">
        <v>140539141.3897</v>
      </c>
      <c r="F153" s="42">
        <f t="shared" si="32"/>
        <v>-6066891.2400000002</v>
      </c>
      <c r="G153" s="42">
        <v>6272170.5559</v>
      </c>
      <c r="H153" s="42">
        <v>4216174.2417000001</v>
      </c>
      <c r="I153" s="42">
        <f t="shared" si="28"/>
        <v>2108087.1208500001</v>
      </c>
      <c r="J153" s="42">
        <f t="shared" si="31"/>
        <v>2108087.1208500001</v>
      </c>
      <c r="K153" s="42">
        <v>84730609.260000005</v>
      </c>
      <c r="L153" s="47">
        <f t="shared" si="33"/>
        <v>227583117.08644998</v>
      </c>
      <c r="M153" s="46"/>
      <c r="N153" s="138"/>
      <c r="O153" s="48">
        <v>10</v>
      </c>
      <c r="P153" s="39" t="s">
        <v>108</v>
      </c>
      <c r="Q153" s="42" t="s">
        <v>419</v>
      </c>
      <c r="R153" s="42">
        <v>127013284.76540001</v>
      </c>
      <c r="S153" s="42">
        <f t="shared" si="36"/>
        <v>-3018317.48</v>
      </c>
      <c r="T153" s="42">
        <v>5817136.1710000001</v>
      </c>
      <c r="U153" s="42">
        <v>3810398.5430000001</v>
      </c>
      <c r="V153" s="42"/>
      <c r="W153" s="42">
        <f t="shared" si="37"/>
        <v>3810398.5430000001</v>
      </c>
      <c r="X153" s="42">
        <v>71591669.780900002</v>
      </c>
      <c r="Y153" s="47">
        <f t="shared" si="34"/>
        <v>205214171.78030002</v>
      </c>
    </row>
    <row r="154" spans="1:25" ht="24.9" customHeight="1">
      <c r="A154" s="38"/>
      <c r="B154" s="144" t="s">
        <v>420</v>
      </c>
      <c r="C154" s="145"/>
      <c r="D154" s="43"/>
      <c r="E154" s="43">
        <f>SUM(E131:E153)</f>
        <v>3006663249.5597997</v>
      </c>
      <c r="F154" s="43">
        <f t="shared" ref="F154:K154" si="38">SUM(F131:F153)</f>
        <v>-139538498.51999995</v>
      </c>
      <c r="G154" s="43">
        <f t="shared" si="38"/>
        <v>132592924.08559999</v>
      </c>
      <c r="H154" s="43">
        <f t="shared" si="38"/>
        <v>90199897.486900002</v>
      </c>
      <c r="I154" s="43">
        <f t="shared" si="38"/>
        <v>45099948.743450001</v>
      </c>
      <c r="J154" s="43">
        <f t="shared" si="38"/>
        <v>45099948.743450001</v>
      </c>
      <c r="K154" s="43">
        <f t="shared" si="38"/>
        <v>1785577471.7513001</v>
      </c>
      <c r="L154" s="49">
        <f t="shared" si="33"/>
        <v>4830395095.6201496</v>
      </c>
      <c r="M154" s="46"/>
      <c r="N154" s="138"/>
      <c r="O154" s="48">
        <v>11</v>
      </c>
      <c r="P154" s="39" t="s">
        <v>108</v>
      </c>
      <c r="Q154" s="42" t="s">
        <v>400</v>
      </c>
      <c r="R154" s="42">
        <v>121576258.418</v>
      </c>
      <c r="S154" s="42">
        <f t="shared" si="36"/>
        <v>-3018317.48</v>
      </c>
      <c r="T154" s="42">
        <v>5814364.8246999998</v>
      </c>
      <c r="U154" s="42">
        <v>3647287.7524999999</v>
      </c>
      <c r="V154" s="42"/>
      <c r="W154" s="42">
        <f t="shared" si="37"/>
        <v>3647287.7524999999</v>
      </c>
      <c r="X154" s="42">
        <v>71552897.402999997</v>
      </c>
      <c r="Y154" s="47">
        <f t="shared" si="34"/>
        <v>199572490.91819999</v>
      </c>
    </row>
    <row r="155" spans="1:25" ht="24.9" customHeight="1">
      <c r="A155" s="143">
        <v>8</v>
      </c>
      <c r="B155" s="137" t="s">
        <v>421</v>
      </c>
      <c r="C155" s="38">
        <v>1</v>
      </c>
      <c r="D155" s="42" t="s">
        <v>422</v>
      </c>
      <c r="E155" s="42">
        <v>118024733.5948</v>
      </c>
      <c r="F155" s="42">
        <v>0</v>
      </c>
      <c r="G155" s="42">
        <v>4857892.7926000003</v>
      </c>
      <c r="H155" s="42">
        <v>3540742.0077999998</v>
      </c>
      <c r="I155" s="42">
        <v>0</v>
      </c>
      <c r="J155" s="42">
        <f t="shared" si="31"/>
        <v>3540742.0077999998</v>
      </c>
      <c r="K155" s="42">
        <v>64186260.521799996</v>
      </c>
      <c r="L155" s="47">
        <f t="shared" si="33"/>
        <v>190609628.917</v>
      </c>
      <c r="M155" s="46"/>
      <c r="N155" s="138"/>
      <c r="O155" s="48">
        <v>12</v>
      </c>
      <c r="P155" s="39" t="s">
        <v>108</v>
      </c>
      <c r="Q155" s="42" t="s">
        <v>423</v>
      </c>
      <c r="R155" s="42">
        <v>129166048.3267</v>
      </c>
      <c r="S155" s="42">
        <f t="shared" si="36"/>
        <v>-3018317.48</v>
      </c>
      <c r="T155" s="42">
        <v>5490530.2844000002</v>
      </c>
      <c r="U155" s="42">
        <v>3874981.4498000001</v>
      </c>
      <c r="V155" s="42"/>
      <c r="W155" s="42">
        <f t="shared" si="37"/>
        <v>3874981.4498000001</v>
      </c>
      <c r="X155" s="42">
        <v>67022307.035499997</v>
      </c>
      <c r="Y155" s="47">
        <f t="shared" si="34"/>
        <v>202535549.6164</v>
      </c>
    </row>
    <row r="156" spans="1:25" ht="24.9" customHeight="1">
      <c r="A156" s="143"/>
      <c r="B156" s="138"/>
      <c r="C156" s="38">
        <v>2</v>
      </c>
      <c r="D156" s="42" t="s">
        <v>424</v>
      </c>
      <c r="E156" s="42">
        <v>114125605.7233</v>
      </c>
      <c r="F156" s="42">
        <v>0</v>
      </c>
      <c r="G156" s="42">
        <v>5269910.4874999998</v>
      </c>
      <c r="H156" s="42">
        <v>3423768.1716999998</v>
      </c>
      <c r="I156" s="42">
        <v>0</v>
      </c>
      <c r="J156" s="42">
        <f t="shared" si="31"/>
        <v>3423768.1716999998</v>
      </c>
      <c r="K156" s="42">
        <v>69950572.748600006</v>
      </c>
      <c r="L156" s="47">
        <f t="shared" si="33"/>
        <v>192769857.1311</v>
      </c>
      <c r="M156" s="46"/>
      <c r="N156" s="139"/>
      <c r="O156" s="48">
        <v>13</v>
      </c>
      <c r="P156" s="39" t="s">
        <v>108</v>
      </c>
      <c r="Q156" s="42" t="s">
        <v>425</v>
      </c>
      <c r="R156" s="42">
        <v>103690010.8453</v>
      </c>
      <c r="S156" s="42">
        <f t="shared" si="36"/>
        <v>-3018317.48</v>
      </c>
      <c r="T156" s="42">
        <v>4988612.2869999995</v>
      </c>
      <c r="U156" s="42">
        <v>3110700.3254</v>
      </c>
      <c r="V156" s="42"/>
      <c r="W156" s="42">
        <f t="shared" si="37"/>
        <v>3110700.3254</v>
      </c>
      <c r="X156" s="42">
        <v>60000249.279899999</v>
      </c>
      <c r="Y156" s="47">
        <f t="shared" si="34"/>
        <v>168771255.25760001</v>
      </c>
    </row>
    <row r="157" spans="1:25" ht="24.9" customHeight="1">
      <c r="A157" s="143"/>
      <c r="B157" s="138"/>
      <c r="C157" s="38">
        <v>3</v>
      </c>
      <c r="D157" s="42" t="s">
        <v>426</v>
      </c>
      <c r="E157" s="42">
        <v>160113280.7669</v>
      </c>
      <c r="F157" s="42">
        <v>0</v>
      </c>
      <c r="G157" s="42">
        <v>6703348.6416999996</v>
      </c>
      <c r="H157" s="42">
        <v>4803398.4230000004</v>
      </c>
      <c r="I157" s="42">
        <v>0</v>
      </c>
      <c r="J157" s="42">
        <f t="shared" si="31"/>
        <v>4803398.4230000004</v>
      </c>
      <c r="K157" s="42">
        <v>90005015.0255</v>
      </c>
      <c r="L157" s="47">
        <f t="shared" si="33"/>
        <v>261625042.85710001</v>
      </c>
      <c r="M157" s="46"/>
      <c r="N157" s="38"/>
      <c r="O157" s="145"/>
      <c r="P157" s="146"/>
      <c r="Q157" s="43"/>
      <c r="R157" s="43">
        <f>R144+R145+R146+R147+R148+R149+R150+R151+R152+R153+R154+R155+R156</f>
        <v>1656774534.7807999</v>
      </c>
      <c r="S157" s="43">
        <f t="shared" ref="S157" si="39">SUM(S134:S156)</f>
        <v>-39238127.239999995</v>
      </c>
      <c r="T157" s="43">
        <f t="shared" ref="T157:X157" si="40">T144+T145+T146+T147+T148+T149+T150+T151+T152+T153+T154+T155+T156</f>
        <v>74803299.404100001</v>
      </c>
      <c r="U157" s="43">
        <f t="shared" si="40"/>
        <v>49703236.043499999</v>
      </c>
      <c r="V157" s="43">
        <f t="shared" si="40"/>
        <v>0</v>
      </c>
      <c r="W157" s="43">
        <f t="shared" si="40"/>
        <v>49703236.043499999</v>
      </c>
      <c r="X157" s="43">
        <f t="shared" si="40"/>
        <v>919226943.08510005</v>
      </c>
      <c r="Y157" s="49">
        <f t="shared" si="34"/>
        <v>2661269886.0734997</v>
      </c>
    </row>
    <row r="158" spans="1:25" ht="24.9" customHeight="1">
      <c r="A158" s="143"/>
      <c r="B158" s="138"/>
      <c r="C158" s="38">
        <v>4</v>
      </c>
      <c r="D158" s="42" t="s">
        <v>427</v>
      </c>
      <c r="E158" s="42">
        <v>92230091.059599996</v>
      </c>
      <c r="F158" s="42">
        <v>0</v>
      </c>
      <c r="G158" s="42">
        <v>4627468.9271</v>
      </c>
      <c r="H158" s="42">
        <v>2766902.7318000002</v>
      </c>
      <c r="I158" s="42">
        <v>0</v>
      </c>
      <c r="J158" s="42">
        <f t="shared" si="31"/>
        <v>2766902.7318000002</v>
      </c>
      <c r="K158" s="42">
        <v>60962527.361699998</v>
      </c>
      <c r="L158" s="47">
        <f t="shared" si="33"/>
        <v>160586990.08020002</v>
      </c>
      <c r="M158" s="46"/>
      <c r="N158" s="137">
        <v>26</v>
      </c>
      <c r="O158" s="48">
        <v>1</v>
      </c>
      <c r="P158" s="39" t="s">
        <v>109</v>
      </c>
      <c r="Q158" s="42" t="s">
        <v>428</v>
      </c>
      <c r="R158" s="42">
        <v>114014872.9228</v>
      </c>
      <c r="S158" s="42">
        <v>0</v>
      </c>
      <c r="T158" s="42">
        <v>5396753.4948000005</v>
      </c>
      <c r="U158" s="42">
        <v>3420446.1877000001</v>
      </c>
      <c r="V158" s="42">
        <f>U158/2</f>
        <v>1710223.0938500001</v>
      </c>
      <c r="W158" s="42">
        <f>U158-V158</f>
        <v>1710223.0938500001</v>
      </c>
      <c r="X158" s="42">
        <v>73226088.221699998</v>
      </c>
      <c r="Y158" s="47">
        <f t="shared" si="34"/>
        <v>194347937.73315001</v>
      </c>
    </row>
    <row r="159" spans="1:25" ht="24.9" customHeight="1">
      <c r="A159" s="143"/>
      <c r="B159" s="138"/>
      <c r="C159" s="38">
        <v>5</v>
      </c>
      <c r="D159" s="42" t="s">
        <v>429</v>
      </c>
      <c r="E159" s="42">
        <v>127653939.1147</v>
      </c>
      <c r="F159" s="42">
        <v>0</v>
      </c>
      <c r="G159" s="42">
        <v>5682688.9441</v>
      </c>
      <c r="H159" s="42">
        <v>3829618.1734000002</v>
      </c>
      <c r="I159" s="42">
        <v>0</v>
      </c>
      <c r="J159" s="42">
        <f t="shared" si="31"/>
        <v>3829618.1734000002</v>
      </c>
      <c r="K159" s="42">
        <v>75725528.373300001</v>
      </c>
      <c r="L159" s="47">
        <f t="shared" si="33"/>
        <v>212891774.60550004</v>
      </c>
      <c r="M159" s="46"/>
      <c r="N159" s="138"/>
      <c r="O159" s="48">
        <v>2</v>
      </c>
      <c r="P159" s="39" t="s">
        <v>109</v>
      </c>
      <c r="Q159" s="42" t="s">
        <v>430</v>
      </c>
      <c r="R159" s="42">
        <v>97889542.332300007</v>
      </c>
      <c r="S159" s="42">
        <v>0</v>
      </c>
      <c r="T159" s="42">
        <v>4576282.8173000002</v>
      </c>
      <c r="U159" s="42">
        <v>2936686.27</v>
      </c>
      <c r="V159" s="42">
        <f t="shared" ref="V159:V182" si="41">U159/2</f>
        <v>1468343.135</v>
      </c>
      <c r="W159" s="42">
        <f t="shared" ref="W159:W182" si="42">U159-V159</f>
        <v>1468343.135</v>
      </c>
      <c r="X159" s="42">
        <v>61747335.689400002</v>
      </c>
      <c r="Y159" s="47">
        <f t="shared" si="34"/>
        <v>165681503.97400004</v>
      </c>
    </row>
    <row r="160" spans="1:25" ht="24.9" customHeight="1">
      <c r="A160" s="143"/>
      <c r="B160" s="138"/>
      <c r="C160" s="38">
        <v>6</v>
      </c>
      <c r="D160" s="42" t="s">
        <v>431</v>
      </c>
      <c r="E160" s="42">
        <v>91961313.775199994</v>
      </c>
      <c r="F160" s="42">
        <v>0</v>
      </c>
      <c r="G160" s="42">
        <v>4487564.8415999999</v>
      </c>
      <c r="H160" s="42">
        <v>2758839.4133000001</v>
      </c>
      <c r="I160" s="42">
        <v>0</v>
      </c>
      <c r="J160" s="42">
        <f t="shared" si="31"/>
        <v>2758839.4133000001</v>
      </c>
      <c r="K160" s="42">
        <v>59005206.497100003</v>
      </c>
      <c r="L160" s="47">
        <f t="shared" si="33"/>
        <v>158212924.52719998</v>
      </c>
      <c r="M160" s="46"/>
      <c r="N160" s="138"/>
      <c r="O160" s="48">
        <v>3</v>
      </c>
      <c r="P160" s="39" t="s">
        <v>109</v>
      </c>
      <c r="Q160" s="42" t="s">
        <v>432</v>
      </c>
      <c r="R160" s="42">
        <v>112103848.28219999</v>
      </c>
      <c r="S160" s="42">
        <v>0</v>
      </c>
      <c r="T160" s="42">
        <v>5997472.7073999997</v>
      </c>
      <c r="U160" s="42">
        <v>3363115.4484999999</v>
      </c>
      <c r="V160" s="42">
        <f t="shared" si="41"/>
        <v>1681557.72425</v>
      </c>
      <c r="W160" s="42">
        <f t="shared" si="42"/>
        <v>1681557.72425</v>
      </c>
      <c r="X160" s="42">
        <v>81630419.260900006</v>
      </c>
      <c r="Y160" s="47">
        <f t="shared" si="34"/>
        <v>201413297.97474998</v>
      </c>
    </row>
    <row r="161" spans="1:25" ht="24.9" customHeight="1">
      <c r="A161" s="143"/>
      <c r="B161" s="138"/>
      <c r="C161" s="38">
        <v>7</v>
      </c>
      <c r="D161" s="42" t="s">
        <v>433</v>
      </c>
      <c r="E161" s="42">
        <v>154156997.55059999</v>
      </c>
      <c r="F161" s="42">
        <v>0</v>
      </c>
      <c r="G161" s="42">
        <v>6285875.1983000003</v>
      </c>
      <c r="H161" s="42">
        <v>4624709.9265000001</v>
      </c>
      <c r="I161" s="42">
        <v>0</v>
      </c>
      <c r="J161" s="42">
        <f t="shared" si="31"/>
        <v>4624709.9265000001</v>
      </c>
      <c r="K161" s="42">
        <v>84164374.431199998</v>
      </c>
      <c r="L161" s="47">
        <f t="shared" si="33"/>
        <v>249231957.10659999</v>
      </c>
      <c r="M161" s="46"/>
      <c r="N161" s="138"/>
      <c r="O161" s="48">
        <v>4</v>
      </c>
      <c r="P161" s="39" t="s">
        <v>109</v>
      </c>
      <c r="Q161" s="42" t="s">
        <v>434</v>
      </c>
      <c r="R161" s="42">
        <v>182488597.28830001</v>
      </c>
      <c r="S161" s="42">
        <v>0</v>
      </c>
      <c r="T161" s="42">
        <v>5821236.8142999997</v>
      </c>
      <c r="U161" s="42">
        <v>5474657.9186000004</v>
      </c>
      <c r="V161" s="42">
        <f t="shared" si="41"/>
        <v>2737328.9593000002</v>
      </c>
      <c r="W161" s="42">
        <f t="shared" si="42"/>
        <v>2737328.9593000002</v>
      </c>
      <c r="X161" s="42">
        <v>79164800.124699995</v>
      </c>
      <c r="Y161" s="47">
        <f t="shared" si="34"/>
        <v>270211963.18660003</v>
      </c>
    </row>
    <row r="162" spans="1:25" ht="24.9" customHeight="1">
      <c r="A162" s="143"/>
      <c r="B162" s="138"/>
      <c r="C162" s="38">
        <v>8</v>
      </c>
      <c r="D162" s="42" t="s">
        <v>435</v>
      </c>
      <c r="E162" s="42">
        <v>102015787.74680001</v>
      </c>
      <c r="F162" s="42">
        <v>0</v>
      </c>
      <c r="G162" s="42">
        <v>4920155.7077000001</v>
      </c>
      <c r="H162" s="42">
        <v>3060473.6324</v>
      </c>
      <c r="I162" s="42">
        <v>0</v>
      </c>
      <c r="J162" s="42">
        <f t="shared" si="31"/>
        <v>3060473.6324</v>
      </c>
      <c r="K162" s="42">
        <v>65057346.611500002</v>
      </c>
      <c r="L162" s="47">
        <f t="shared" si="33"/>
        <v>175053763.69840002</v>
      </c>
      <c r="M162" s="46"/>
      <c r="N162" s="138"/>
      <c r="O162" s="48">
        <v>5</v>
      </c>
      <c r="P162" s="39" t="s">
        <v>109</v>
      </c>
      <c r="Q162" s="42" t="s">
        <v>436</v>
      </c>
      <c r="R162" s="42">
        <v>109539821.12970001</v>
      </c>
      <c r="S162" s="42">
        <v>0</v>
      </c>
      <c r="T162" s="42">
        <v>5553818.1918000001</v>
      </c>
      <c r="U162" s="42">
        <v>3286194.6338999998</v>
      </c>
      <c r="V162" s="42">
        <f t="shared" si="41"/>
        <v>1643097.3169499999</v>
      </c>
      <c r="W162" s="42">
        <f t="shared" si="42"/>
        <v>1643097.3169499999</v>
      </c>
      <c r="X162" s="42">
        <v>75423493.731999993</v>
      </c>
      <c r="Y162" s="47">
        <f t="shared" si="34"/>
        <v>192160230.37044999</v>
      </c>
    </row>
    <row r="163" spans="1:25" ht="24.9" customHeight="1">
      <c r="A163" s="143"/>
      <c r="B163" s="138"/>
      <c r="C163" s="38">
        <v>9</v>
      </c>
      <c r="D163" s="42" t="s">
        <v>437</v>
      </c>
      <c r="E163" s="42">
        <v>121159217.2238</v>
      </c>
      <c r="F163" s="42">
        <v>0</v>
      </c>
      <c r="G163" s="42">
        <v>5429529.1703000003</v>
      </c>
      <c r="H163" s="42">
        <v>3634776.5167</v>
      </c>
      <c r="I163" s="42">
        <v>0</v>
      </c>
      <c r="J163" s="42">
        <f t="shared" si="31"/>
        <v>3634776.5167</v>
      </c>
      <c r="K163" s="42">
        <v>72183709.665999994</v>
      </c>
      <c r="L163" s="47">
        <f t="shared" si="33"/>
        <v>202407232.57679999</v>
      </c>
      <c r="M163" s="46"/>
      <c r="N163" s="138"/>
      <c r="O163" s="48">
        <v>6</v>
      </c>
      <c r="P163" s="39" t="s">
        <v>109</v>
      </c>
      <c r="Q163" s="42" t="s">
        <v>438</v>
      </c>
      <c r="R163" s="42">
        <v>115368647.6904</v>
      </c>
      <c r="S163" s="42">
        <v>0</v>
      </c>
      <c r="T163" s="42">
        <v>5694689.5314999996</v>
      </c>
      <c r="U163" s="42">
        <v>3461059.4306999999</v>
      </c>
      <c r="V163" s="42">
        <f t="shared" si="41"/>
        <v>1730529.71535</v>
      </c>
      <c r="W163" s="42">
        <f t="shared" si="42"/>
        <v>1730529.71535</v>
      </c>
      <c r="X163" s="42">
        <v>77394346.916700006</v>
      </c>
      <c r="Y163" s="47">
        <f t="shared" si="34"/>
        <v>200188213.85395002</v>
      </c>
    </row>
    <row r="164" spans="1:25" ht="24.9" customHeight="1">
      <c r="A164" s="143"/>
      <c r="B164" s="138"/>
      <c r="C164" s="38">
        <v>10</v>
      </c>
      <c r="D164" s="42" t="s">
        <v>439</v>
      </c>
      <c r="E164" s="42">
        <v>103271519.3221</v>
      </c>
      <c r="F164" s="42">
        <v>0</v>
      </c>
      <c r="G164" s="42">
        <v>4808638.9034000002</v>
      </c>
      <c r="H164" s="42">
        <v>3098145.5797000001</v>
      </c>
      <c r="I164" s="42">
        <v>0</v>
      </c>
      <c r="J164" s="42">
        <f t="shared" si="31"/>
        <v>3098145.5797000001</v>
      </c>
      <c r="K164" s="42">
        <v>63497176.535300002</v>
      </c>
      <c r="L164" s="47">
        <f t="shared" si="33"/>
        <v>174675480.3405</v>
      </c>
      <c r="M164" s="46"/>
      <c r="N164" s="138"/>
      <c r="O164" s="48">
        <v>7</v>
      </c>
      <c r="P164" s="39" t="s">
        <v>109</v>
      </c>
      <c r="Q164" s="42" t="s">
        <v>440</v>
      </c>
      <c r="R164" s="42">
        <v>109275761.7439</v>
      </c>
      <c r="S164" s="42">
        <v>0</v>
      </c>
      <c r="T164" s="42">
        <v>5337620.5708999997</v>
      </c>
      <c r="U164" s="42">
        <v>3278272.8522999999</v>
      </c>
      <c r="V164" s="42">
        <f t="shared" si="41"/>
        <v>1639136.42615</v>
      </c>
      <c r="W164" s="42">
        <f t="shared" si="42"/>
        <v>1639136.42615</v>
      </c>
      <c r="X164" s="42">
        <v>72398792.111699998</v>
      </c>
      <c r="Y164" s="47">
        <f t="shared" si="34"/>
        <v>188651310.85264999</v>
      </c>
    </row>
    <row r="165" spans="1:25" ht="24.9" customHeight="1">
      <c r="A165" s="143"/>
      <c r="B165" s="138"/>
      <c r="C165" s="38">
        <v>11</v>
      </c>
      <c r="D165" s="42" t="s">
        <v>441</v>
      </c>
      <c r="E165" s="42">
        <v>148793354.04249999</v>
      </c>
      <c r="F165" s="42">
        <v>0</v>
      </c>
      <c r="G165" s="42">
        <v>6772099.7676999997</v>
      </c>
      <c r="H165" s="42">
        <v>4463800.6212999998</v>
      </c>
      <c r="I165" s="42">
        <v>0</v>
      </c>
      <c r="J165" s="42">
        <f t="shared" si="31"/>
        <v>4463800.6212999998</v>
      </c>
      <c r="K165" s="42">
        <v>90966874.093999997</v>
      </c>
      <c r="L165" s="47">
        <f t="shared" si="33"/>
        <v>250996128.5255</v>
      </c>
      <c r="M165" s="46"/>
      <c r="N165" s="138"/>
      <c r="O165" s="48">
        <v>8</v>
      </c>
      <c r="P165" s="39" t="s">
        <v>109</v>
      </c>
      <c r="Q165" s="42" t="s">
        <v>442</v>
      </c>
      <c r="R165" s="42">
        <v>97644816.567599997</v>
      </c>
      <c r="S165" s="42">
        <v>0</v>
      </c>
      <c r="T165" s="42">
        <v>4941024.6035000002</v>
      </c>
      <c r="U165" s="42">
        <v>2929344.497</v>
      </c>
      <c r="V165" s="42">
        <f t="shared" si="41"/>
        <v>1464672.2485</v>
      </c>
      <c r="W165" s="42">
        <f t="shared" si="42"/>
        <v>1464672.2485</v>
      </c>
      <c r="X165" s="42">
        <v>66850236.7641</v>
      </c>
      <c r="Y165" s="47">
        <f t="shared" si="34"/>
        <v>170900750.1837</v>
      </c>
    </row>
    <row r="166" spans="1:25" ht="24.9" customHeight="1">
      <c r="A166" s="143"/>
      <c r="B166" s="138"/>
      <c r="C166" s="38">
        <v>12</v>
      </c>
      <c r="D166" s="42" t="s">
        <v>443</v>
      </c>
      <c r="E166" s="42">
        <v>105377829.5237</v>
      </c>
      <c r="F166" s="42">
        <v>0</v>
      </c>
      <c r="G166" s="42">
        <v>5076709.6074999999</v>
      </c>
      <c r="H166" s="42">
        <v>3161334.8857</v>
      </c>
      <c r="I166" s="42">
        <v>0</v>
      </c>
      <c r="J166" s="42">
        <f t="shared" si="31"/>
        <v>3161334.8857</v>
      </c>
      <c r="K166" s="42">
        <v>67247605.840399995</v>
      </c>
      <c r="L166" s="47">
        <f t="shared" si="33"/>
        <v>180863479.85729998</v>
      </c>
      <c r="M166" s="46"/>
      <c r="N166" s="138"/>
      <c r="O166" s="48">
        <v>9</v>
      </c>
      <c r="P166" s="39" t="s">
        <v>109</v>
      </c>
      <c r="Q166" s="42" t="s">
        <v>444</v>
      </c>
      <c r="R166" s="42">
        <v>105364378.1781</v>
      </c>
      <c r="S166" s="42">
        <v>0</v>
      </c>
      <c r="T166" s="42">
        <v>5280128.7187999999</v>
      </c>
      <c r="U166" s="42">
        <v>3160931.3453000002</v>
      </c>
      <c r="V166" s="42">
        <f t="shared" si="41"/>
        <v>1580465.6726500001</v>
      </c>
      <c r="W166" s="42">
        <f t="shared" si="42"/>
        <v>1580465.6726500001</v>
      </c>
      <c r="X166" s="42">
        <v>71594455.331300005</v>
      </c>
      <c r="Y166" s="47">
        <f t="shared" si="34"/>
        <v>183819427.90085</v>
      </c>
    </row>
    <row r="167" spans="1:25" ht="24.9" customHeight="1">
      <c r="A167" s="143"/>
      <c r="B167" s="138"/>
      <c r="C167" s="38">
        <v>13</v>
      </c>
      <c r="D167" s="42" t="s">
        <v>445</v>
      </c>
      <c r="E167" s="42">
        <v>121581470.8</v>
      </c>
      <c r="F167" s="42">
        <v>0</v>
      </c>
      <c r="G167" s="42">
        <v>6064504.3975999998</v>
      </c>
      <c r="H167" s="42">
        <v>3647444.1239999998</v>
      </c>
      <c r="I167" s="42">
        <v>0</v>
      </c>
      <c r="J167" s="42">
        <f t="shared" si="31"/>
        <v>3647444.1239999998</v>
      </c>
      <c r="K167" s="42">
        <v>81067297.705500007</v>
      </c>
      <c r="L167" s="47">
        <f t="shared" si="33"/>
        <v>212360717.0271</v>
      </c>
      <c r="M167" s="46"/>
      <c r="N167" s="138"/>
      <c r="O167" s="48">
        <v>10</v>
      </c>
      <c r="P167" s="39" t="s">
        <v>109</v>
      </c>
      <c r="Q167" s="42" t="s">
        <v>446</v>
      </c>
      <c r="R167" s="42">
        <v>116035777.99150001</v>
      </c>
      <c r="S167" s="42">
        <v>0</v>
      </c>
      <c r="T167" s="42">
        <v>5603648.0862999996</v>
      </c>
      <c r="U167" s="42">
        <v>3481073.3396999999</v>
      </c>
      <c r="V167" s="42">
        <f t="shared" si="41"/>
        <v>1740536.6698499999</v>
      </c>
      <c r="W167" s="42">
        <f t="shared" si="42"/>
        <v>1740536.6698499999</v>
      </c>
      <c r="X167" s="42">
        <v>76120636.291199997</v>
      </c>
      <c r="Y167" s="47">
        <f t="shared" si="34"/>
        <v>199500599.03885001</v>
      </c>
    </row>
    <row r="168" spans="1:25" ht="24.9" customHeight="1">
      <c r="A168" s="143"/>
      <c r="B168" s="138"/>
      <c r="C168" s="38">
        <v>14</v>
      </c>
      <c r="D168" s="42" t="s">
        <v>447</v>
      </c>
      <c r="E168" s="42">
        <v>107471685.42200001</v>
      </c>
      <c r="F168" s="42">
        <v>0</v>
      </c>
      <c r="G168" s="42">
        <v>4747419.3186999997</v>
      </c>
      <c r="H168" s="42">
        <v>3224150.5627000001</v>
      </c>
      <c r="I168" s="42">
        <v>0</v>
      </c>
      <c r="J168" s="42">
        <f t="shared" si="31"/>
        <v>3224150.5627000001</v>
      </c>
      <c r="K168" s="42">
        <v>62640687.105499998</v>
      </c>
      <c r="L168" s="47">
        <f t="shared" si="33"/>
        <v>178083942.40890002</v>
      </c>
      <c r="M168" s="46"/>
      <c r="N168" s="138"/>
      <c r="O168" s="48">
        <v>11</v>
      </c>
      <c r="P168" s="39" t="s">
        <v>109</v>
      </c>
      <c r="Q168" s="42" t="s">
        <v>448</v>
      </c>
      <c r="R168" s="42">
        <v>113343133.6578</v>
      </c>
      <c r="S168" s="42">
        <v>0</v>
      </c>
      <c r="T168" s="42">
        <v>5149179.8859000001</v>
      </c>
      <c r="U168" s="42">
        <v>3400294.0096999998</v>
      </c>
      <c r="V168" s="42">
        <f t="shared" si="41"/>
        <v>1700147.0048499999</v>
      </c>
      <c r="W168" s="42">
        <f t="shared" si="42"/>
        <v>1700147.0048499999</v>
      </c>
      <c r="X168" s="42">
        <v>69762422.464300007</v>
      </c>
      <c r="Y168" s="47">
        <f t="shared" si="34"/>
        <v>189954883.01285002</v>
      </c>
    </row>
    <row r="169" spans="1:25" ht="24.9" customHeight="1">
      <c r="A169" s="143"/>
      <c r="B169" s="138"/>
      <c r="C169" s="38">
        <v>15</v>
      </c>
      <c r="D169" s="42" t="s">
        <v>449</v>
      </c>
      <c r="E169" s="42">
        <v>98903994.320899993</v>
      </c>
      <c r="F169" s="42">
        <v>0</v>
      </c>
      <c r="G169" s="42">
        <v>4429877.3650000002</v>
      </c>
      <c r="H169" s="42">
        <v>2967119.8295999998</v>
      </c>
      <c r="I169" s="42">
        <v>0</v>
      </c>
      <c r="J169" s="42">
        <f t="shared" si="31"/>
        <v>2967119.8295999998</v>
      </c>
      <c r="K169" s="42">
        <v>58198132.843000002</v>
      </c>
      <c r="L169" s="47">
        <f t="shared" si="33"/>
        <v>164499124.3585</v>
      </c>
      <c r="M169" s="46"/>
      <c r="N169" s="138"/>
      <c r="O169" s="48">
        <v>12</v>
      </c>
      <c r="P169" s="39" t="s">
        <v>109</v>
      </c>
      <c r="Q169" s="42" t="s">
        <v>450</v>
      </c>
      <c r="R169" s="42">
        <v>131888430.89839999</v>
      </c>
      <c r="S169" s="42">
        <v>0</v>
      </c>
      <c r="T169" s="42">
        <v>6233700.0981999999</v>
      </c>
      <c r="U169" s="42">
        <v>3956652.9268999998</v>
      </c>
      <c r="V169" s="42">
        <f t="shared" si="41"/>
        <v>1978326.4634499999</v>
      </c>
      <c r="W169" s="42">
        <f t="shared" si="42"/>
        <v>1978326.4634499999</v>
      </c>
      <c r="X169" s="42">
        <v>84935346.341700003</v>
      </c>
      <c r="Y169" s="47">
        <f t="shared" si="34"/>
        <v>225035803.80175</v>
      </c>
    </row>
    <row r="170" spans="1:25" ht="24.9" customHeight="1">
      <c r="A170" s="143"/>
      <c r="B170" s="138"/>
      <c r="C170" s="38">
        <v>16</v>
      </c>
      <c r="D170" s="42" t="s">
        <v>451</v>
      </c>
      <c r="E170" s="42">
        <v>144922034.7225</v>
      </c>
      <c r="F170" s="42">
        <v>0</v>
      </c>
      <c r="G170" s="42">
        <v>5470675.5129000004</v>
      </c>
      <c r="H170" s="42">
        <v>4347661.0416999999</v>
      </c>
      <c r="I170" s="42">
        <v>0</v>
      </c>
      <c r="J170" s="42">
        <f t="shared" si="31"/>
        <v>4347661.0416999999</v>
      </c>
      <c r="K170" s="42">
        <v>72759365.441200003</v>
      </c>
      <c r="L170" s="47">
        <f t="shared" si="33"/>
        <v>227499736.71829998</v>
      </c>
      <c r="M170" s="46"/>
      <c r="N170" s="138"/>
      <c r="O170" s="48">
        <v>13</v>
      </c>
      <c r="P170" s="39" t="s">
        <v>109</v>
      </c>
      <c r="Q170" s="42" t="s">
        <v>452</v>
      </c>
      <c r="R170" s="42">
        <v>135102692.23710001</v>
      </c>
      <c r="S170" s="42">
        <v>0</v>
      </c>
      <c r="T170" s="42">
        <v>5926526.2402999997</v>
      </c>
      <c r="U170" s="42">
        <v>4053080.7670999998</v>
      </c>
      <c r="V170" s="42">
        <f t="shared" si="41"/>
        <v>2026540.3835499999</v>
      </c>
      <c r="W170" s="42">
        <f t="shared" si="42"/>
        <v>2026540.3835499999</v>
      </c>
      <c r="X170" s="42">
        <v>80637846.387099996</v>
      </c>
      <c r="Y170" s="47">
        <f t="shared" si="34"/>
        <v>223693605.24804997</v>
      </c>
    </row>
    <row r="171" spans="1:25" ht="24.9" customHeight="1">
      <c r="A171" s="143"/>
      <c r="B171" s="138"/>
      <c r="C171" s="38">
        <v>17</v>
      </c>
      <c r="D171" s="42" t="s">
        <v>453</v>
      </c>
      <c r="E171" s="42">
        <v>149356888.7306</v>
      </c>
      <c r="F171" s="42">
        <v>0</v>
      </c>
      <c r="G171" s="42">
        <v>5984733.0943</v>
      </c>
      <c r="H171" s="42">
        <v>4480706.6618999997</v>
      </c>
      <c r="I171" s="42">
        <v>0</v>
      </c>
      <c r="J171" s="42">
        <f t="shared" si="31"/>
        <v>4480706.6618999997</v>
      </c>
      <c r="K171" s="42">
        <v>79951261.416700006</v>
      </c>
      <c r="L171" s="47">
        <f t="shared" si="33"/>
        <v>239773589.90350002</v>
      </c>
      <c r="M171" s="46"/>
      <c r="N171" s="138"/>
      <c r="O171" s="48">
        <v>14</v>
      </c>
      <c r="P171" s="39" t="s">
        <v>109</v>
      </c>
      <c r="Q171" s="42" t="s">
        <v>454</v>
      </c>
      <c r="R171" s="42">
        <v>149594536.43830001</v>
      </c>
      <c r="S171" s="42">
        <v>0</v>
      </c>
      <c r="T171" s="42">
        <v>6119727.1202999996</v>
      </c>
      <c r="U171" s="42">
        <v>4487836.0931000002</v>
      </c>
      <c r="V171" s="42">
        <f t="shared" si="41"/>
        <v>2243918.0465500001</v>
      </c>
      <c r="W171" s="42">
        <f t="shared" si="42"/>
        <v>2243918.0465500001</v>
      </c>
      <c r="X171" s="42">
        <v>83340813.295300007</v>
      </c>
      <c r="Y171" s="47">
        <f t="shared" si="34"/>
        <v>241298994.90045002</v>
      </c>
    </row>
    <row r="172" spans="1:25" ht="24.9" customHeight="1">
      <c r="A172" s="143"/>
      <c r="B172" s="138"/>
      <c r="C172" s="38">
        <v>18</v>
      </c>
      <c r="D172" s="42" t="s">
        <v>455</v>
      </c>
      <c r="E172" s="42">
        <v>83161988.764799997</v>
      </c>
      <c r="F172" s="42">
        <v>0</v>
      </c>
      <c r="G172" s="42">
        <v>4383177.4616999999</v>
      </c>
      <c r="H172" s="42">
        <v>2494859.6628999999</v>
      </c>
      <c r="I172" s="42">
        <v>0</v>
      </c>
      <c r="J172" s="42">
        <f t="shared" si="31"/>
        <v>2494859.6628999999</v>
      </c>
      <c r="K172" s="42">
        <v>57544780.263599999</v>
      </c>
      <c r="L172" s="47">
        <f t="shared" si="33"/>
        <v>147584806.153</v>
      </c>
      <c r="M172" s="46"/>
      <c r="N172" s="138"/>
      <c r="O172" s="48">
        <v>15</v>
      </c>
      <c r="P172" s="39" t="s">
        <v>109</v>
      </c>
      <c r="Q172" s="42" t="s">
        <v>456</v>
      </c>
      <c r="R172" s="42">
        <v>176512251.92399999</v>
      </c>
      <c r="S172" s="42">
        <v>0</v>
      </c>
      <c r="T172" s="42">
        <v>6289181.3657</v>
      </c>
      <c r="U172" s="42">
        <v>5295367.5576999998</v>
      </c>
      <c r="V172" s="42">
        <f t="shared" si="41"/>
        <v>2647683.7788499999</v>
      </c>
      <c r="W172" s="42">
        <f t="shared" si="42"/>
        <v>2647683.7788499999</v>
      </c>
      <c r="X172" s="42">
        <v>85711554.142000005</v>
      </c>
      <c r="Y172" s="47">
        <f t="shared" si="34"/>
        <v>271160671.21055001</v>
      </c>
    </row>
    <row r="173" spans="1:25" ht="24.9" customHeight="1">
      <c r="A173" s="143"/>
      <c r="B173" s="138"/>
      <c r="C173" s="38">
        <v>19</v>
      </c>
      <c r="D173" s="42" t="s">
        <v>457</v>
      </c>
      <c r="E173" s="42">
        <v>112035374.6586</v>
      </c>
      <c r="F173" s="42">
        <v>0</v>
      </c>
      <c r="G173" s="42">
        <v>4894170.26</v>
      </c>
      <c r="H173" s="42">
        <v>3361061.2398000001</v>
      </c>
      <c r="I173" s="42">
        <v>0</v>
      </c>
      <c r="J173" s="42">
        <f t="shared" si="31"/>
        <v>3361061.2398000001</v>
      </c>
      <c r="K173" s="42">
        <v>64693798.550700001</v>
      </c>
      <c r="L173" s="47">
        <f t="shared" si="33"/>
        <v>184984404.70910001</v>
      </c>
      <c r="M173" s="46"/>
      <c r="N173" s="138"/>
      <c r="O173" s="48">
        <v>16</v>
      </c>
      <c r="P173" s="39" t="s">
        <v>109</v>
      </c>
      <c r="Q173" s="42" t="s">
        <v>458</v>
      </c>
      <c r="R173" s="42">
        <v>111790893.83499999</v>
      </c>
      <c r="S173" s="42">
        <v>0</v>
      </c>
      <c r="T173" s="42">
        <v>6141452.3021999998</v>
      </c>
      <c r="U173" s="42">
        <v>3353726.8149999999</v>
      </c>
      <c r="V173" s="42">
        <f t="shared" si="41"/>
        <v>1676863.4075</v>
      </c>
      <c r="W173" s="42">
        <f t="shared" si="42"/>
        <v>1676863.4075</v>
      </c>
      <c r="X173" s="42">
        <v>83644758.328199998</v>
      </c>
      <c r="Y173" s="47">
        <f t="shared" si="34"/>
        <v>203253967.87290001</v>
      </c>
    </row>
    <row r="174" spans="1:25" ht="24.9" customHeight="1">
      <c r="A174" s="143"/>
      <c r="B174" s="138"/>
      <c r="C174" s="38">
        <v>20</v>
      </c>
      <c r="D174" s="42" t="s">
        <v>459</v>
      </c>
      <c r="E174" s="42">
        <v>132581725.0845</v>
      </c>
      <c r="F174" s="42">
        <v>0</v>
      </c>
      <c r="G174" s="42">
        <v>5293168.0608999999</v>
      </c>
      <c r="H174" s="42">
        <v>3977451.7524999999</v>
      </c>
      <c r="I174" s="42">
        <v>0</v>
      </c>
      <c r="J174" s="42">
        <f t="shared" si="31"/>
        <v>3977451.7524999999</v>
      </c>
      <c r="K174" s="42">
        <v>70275956.625799999</v>
      </c>
      <c r="L174" s="47">
        <f t="shared" si="33"/>
        <v>212128301.5237</v>
      </c>
      <c r="M174" s="46"/>
      <c r="N174" s="138"/>
      <c r="O174" s="48">
        <v>17</v>
      </c>
      <c r="P174" s="39" t="s">
        <v>109</v>
      </c>
      <c r="Q174" s="42" t="s">
        <v>460</v>
      </c>
      <c r="R174" s="42">
        <v>151733879.3536</v>
      </c>
      <c r="S174" s="42">
        <v>0</v>
      </c>
      <c r="T174" s="42">
        <v>6614298.3328999998</v>
      </c>
      <c r="U174" s="42">
        <v>4552016.3805999998</v>
      </c>
      <c r="V174" s="42">
        <f t="shared" si="41"/>
        <v>2276008.1902999999</v>
      </c>
      <c r="W174" s="42">
        <f t="shared" si="42"/>
        <v>2276008.1902999999</v>
      </c>
      <c r="X174" s="42">
        <v>90260086.237399995</v>
      </c>
      <c r="Y174" s="47">
        <f t="shared" si="34"/>
        <v>250884272.11419997</v>
      </c>
    </row>
    <row r="175" spans="1:25" ht="24.9" customHeight="1">
      <c r="A175" s="143"/>
      <c r="B175" s="138"/>
      <c r="C175" s="38">
        <v>21</v>
      </c>
      <c r="D175" s="42" t="s">
        <v>461</v>
      </c>
      <c r="E175" s="42">
        <v>193070672.9971</v>
      </c>
      <c r="F175" s="42">
        <v>0</v>
      </c>
      <c r="G175" s="42">
        <v>9436722.1314000003</v>
      </c>
      <c r="H175" s="42">
        <v>5792120.1898999996</v>
      </c>
      <c r="I175" s="42">
        <v>0</v>
      </c>
      <c r="J175" s="42">
        <f t="shared" si="31"/>
        <v>5792120.1898999996</v>
      </c>
      <c r="K175" s="42">
        <v>128246135.3052</v>
      </c>
      <c r="L175" s="47">
        <f t="shared" si="33"/>
        <v>336545650.62360001</v>
      </c>
      <c r="M175" s="46"/>
      <c r="N175" s="138"/>
      <c r="O175" s="48">
        <v>18</v>
      </c>
      <c r="P175" s="39" t="s">
        <v>109</v>
      </c>
      <c r="Q175" s="42" t="s">
        <v>462</v>
      </c>
      <c r="R175" s="42">
        <v>102492975.3855</v>
      </c>
      <c r="S175" s="42">
        <v>0</v>
      </c>
      <c r="T175" s="42">
        <v>5078798.5560999997</v>
      </c>
      <c r="U175" s="42">
        <v>3074789.2615999999</v>
      </c>
      <c r="V175" s="42">
        <f t="shared" si="41"/>
        <v>1537394.6307999999</v>
      </c>
      <c r="W175" s="42">
        <f t="shared" si="42"/>
        <v>1537394.6307999999</v>
      </c>
      <c r="X175" s="42">
        <v>68777756.114700004</v>
      </c>
      <c r="Y175" s="47">
        <f t="shared" si="34"/>
        <v>177886924.68709999</v>
      </c>
    </row>
    <row r="176" spans="1:25" ht="24.9" customHeight="1">
      <c r="A176" s="143"/>
      <c r="B176" s="138"/>
      <c r="C176" s="38">
        <v>22</v>
      </c>
      <c r="D176" s="42" t="s">
        <v>463</v>
      </c>
      <c r="E176" s="42">
        <v>120564737.9998</v>
      </c>
      <c r="F176" s="42">
        <v>0</v>
      </c>
      <c r="G176" s="42">
        <v>5175130.4417000003</v>
      </c>
      <c r="H176" s="42">
        <v>3616942.14</v>
      </c>
      <c r="I176" s="42">
        <v>0</v>
      </c>
      <c r="J176" s="42">
        <f t="shared" si="31"/>
        <v>3616942.14</v>
      </c>
      <c r="K176" s="42">
        <v>68624557.425099999</v>
      </c>
      <c r="L176" s="47">
        <f t="shared" si="33"/>
        <v>197981368.00659999</v>
      </c>
      <c r="M176" s="46"/>
      <c r="N176" s="138"/>
      <c r="O176" s="48">
        <v>19</v>
      </c>
      <c r="P176" s="39" t="s">
        <v>109</v>
      </c>
      <c r="Q176" s="42" t="s">
        <v>464</v>
      </c>
      <c r="R176" s="42">
        <v>117957609.9305</v>
      </c>
      <c r="S176" s="42">
        <v>0</v>
      </c>
      <c r="T176" s="42">
        <v>5670399.4956999999</v>
      </c>
      <c r="U176" s="42">
        <v>3538728.2979000001</v>
      </c>
      <c r="V176" s="42">
        <f t="shared" si="41"/>
        <v>1769364.1489500001</v>
      </c>
      <c r="W176" s="42">
        <f t="shared" si="42"/>
        <v>1769364.1489500001</v>
      </c>
      <c r="X176" s="42">
        <v>77054518.428200006</v>
      </c>
      <c r="Y176" s="47">
        <f t="shared" si="34"/>
        <v>202451892.00335002</v>
      </c>
    </row>
    <row r="177" spans="1:25" ht="24.9" customHeight="1">
      <c r="A177" s="143"/>
      <c r="B177" s="138"/>
      <c r="C177" s="38">
        <v>23</v>
      </c>
      <c r="D177" s="42" t="s">
        <v>465</v>
      </c>
      <c r="E177" s="42">
        <v>112272208.2605</v>
      </c>
      <c r="F177" s="42">
        <v>0</v>
      </c>
      <c r="G177" s="42">
        <v>5036932.6360999998</v>
      </c>
      <c r="H177" s="42">
        <v>3368166.2478</v>
      </c>
      <c r="I177" s="42">
        <v>0</v>
      </c>
      <c r="J177" s="42">
        <f t="shared" si="31"/>
        <v>3368166.2478</v>
      </c>
      <c r="K177" s="42">
        <v>66691108.181400001</v>
      </c>
      <c r="L177" s="47">
        <f t="shared" si="33"/>
        <v>187368415.3258</v>
      </c>
      <c r="M177" s="46"/>
      <c r="N177" s="138"/>
      <c r="O177" s="48">
        <v>20</v>
      </c>
      <c r="P177" s="39" t="s">
        <v>109</v>
      </c>
      <c r="Q177" s="42" t="s">
        <v>466</v>
      </c>
      <c r="R177" s="42">
        <v>136050892.57679999</v>
      </c>
      <c r="S177" s="42">
        <v>0</v>
      </c>
      <c r="T177" s="42">
        <v>5929525.8152000001</v>
      </c>
      <c r="U177" s="42">
        <v>4081526.7773000002</v>
      </c>
      <c r="V177" s="42">
        <f t="shared" si="41"/>
        <v>2040763.3886500001</v>
      </c>
      <c r="W177" s="42">
        <f t="shared" si="42"/>
        <v>2040763.3886500001</v>
      </c>
      <c r="X177" s="42">
        <v>80679811.784400001</v>
      </c>
      <c r="Y177" s="47">
        <f t="shared" si="34"/>
        <v>224700993.56505001</v>
      </c>
    </row>
    <row r="178" spans="1:25" ht="24.9" customHeight="1">
      <c r="A178" s="143"/>
      <c r="B178" s="138"/>
      <c r="C178" s="38">
        <v>24</v>
      </c>
      <c r="D178" s="42" t="s">
        <v>467</v>
      </c>
      <c r="E178" s="42">
        <v>109588320.1918</v>
      </c>
      <c r="F178" s="42">
        <v>0</v>
      </c>
      <c r="G178" s="42">
        <v>4962997.4622</v>
      </c>
      <c r="H178" s="42">
        <v>3287649.6058</v>
      </c>
      <c r="I178" s="42">
        <v>0</v>
      </c>
      <c r="J178" s="42">
        <f t="shared" si="31"/>
        <v>3287649.6058</v>
      </c>
      <c r="K178" s="42">
        <v>65656721.958999999</v>
      </c>
      <c r="L178" s="47">
        <f t="shared" si="33"/>
        <v>183495689.21880001</v>
      </c>
      <c r="M178" s="46"/>
      <c r="N178" s="138"/>
      <c r="O178" s="48">
        <v>21</v>
      </c>
      <c r="P178" s="39" t="s">
        <v>109</v>
      </c>
      <c r="Q178" s="42" t="s">
        <v>468</v>
      </c>
      <c r="R178" s="42">
        <v>127987224.50049999</v>
      </c>
      <c r="S178" s="42">
        <v>0</v>
      </c>
      <c r="T178" s="42">
        <v>5865665.3004000001</v>
      </c>
      <c r="U178" s="42">
        <v>3839616.7349999999</v>
      </c>
      <c r="V178" s="42">
        <f t="shared" si="41"/>
        <v>1919808.3674999999</v>
      </c>
      <c r="W178" s="42">
        <f t="shared" si="42"/>
        <v>1919808.3674999999</v>
      </c>
      <c r="X178" s="42">
        <v>79786374.559100002</v>
      </c>
      <c r="Y178" s="47">
        <f t="shared" si="34"/>
        <v>215559072.72749999</v>
      </c>
    </row>
    <row r="179" spans="1:25" ht="24.9" customHeight="1">
      <c r="A179" s="143"/>
      <c r="B179" s="138"/>
      <c r="C179" s="38">
        <v>25</v>
      </c>
      <c r="D179" s="42" t="s">
        <v>469</v>
      </c>
      <c r="E179" s="42">
        <v>125332742.41249999</v>
      </c>
      <c r="F179" s="42">
        <v>0</v>
      </c>
      <c r="G179" s="42">
        <v>6345627.5997000001</v>
      </c>
      <c r="H179" s="42">
        <v>3759982.2724000001</v>
      </c>
      <c r="I179" s="42">
        <v>0</v>
      </c>
      <c r="J179" s="42">
        <f t="shared" si="31"/>
        <v>3759982.2724000001</v>
      </c>
      <c r="K179" s="42">
        <v>85000337.307999998</v>
      </c>
      <c r="L179" s="47">
        <f t="shared" si="33"/>
        <v>220438689.59259999</v>
      </c>
      <c r="M179" s="46"/>
      <c r="N179" s="138"/>
      <c r="O179" s="48">
        <v>22</v>
      </c>
      <c r="P179" s="39" t="s">
        <v>109</v>
      </c>
      <c r="Q179" s="42" t="s">
        <v>470</v>
      </c>
      <c r="R179" s="42">
        <v>151300509.33419999</v>
      </c>
      <c r="S179" s="42">
        <v>0</v>
      </c>
      <c r="T179" s="42">
        <v>6510693.4507999998</v>
      </c>
      <c r="U179" s="42">
        <v>4539015.28</v>
      </c>
      <c r="V179" s="42">
        <f t="shared" si="41"/>
        <v>2269507.64</v>
      </c>
      <c r="W179" s="42">
        <f t="shared" si="42"/>
        <v>2269507.64</v>
      </c>
      <c r="X179" s="42">
        <v>88810607.498799995</v>
      </c>
      <c r="Y179" s="47">
        <f t="shared" si="34"/>
        <v>248891317.92379999</v>
      </c>
    </row>
    <row r="180" spans="1:25" ht="24.9" customHeight="1">
      <c r="A180" s="143"/>
      <c r="B180" s="138"/>
      <c r="C180" s="38">
        <v>26</v>
      </c>
      <c r="D180" s="42" t="s">
        <v>471</v>
      </c>
      <c r="E180" s="42">
        <v>108945365.2489</v>
      </c>
      <c r="F180" s="42">
        <v>0</v>
      </c>
      <c r="G180" s="42">
        <v>4853752.0751</v>
      </c>
      <c r="H180" s="42">
        <v>3268360.9575</v>
      </c>
      <c r="I180" s="42">
        <v>0</v>
      </c>
      <c r="J180" s="42">
        <f t="shared" si="31"/>
        <v>3268360.9575</v>
      </c>
      <c r="K180" s="42">
        <v>64128330.027800001</v>
      </c>
      <c r="L180" s="47">
        <f t="shared" si="33"/>
        <v>181195808.30930001</v>
      </c>
      <c r="M180" s="46"/>
      <c r="N180" s="138"/>
      <c r="O180" s="48">
        <v>23</v>
      </c>
      <c r="P180" s="39" t="s">
        <v>109</v>
      </c>
      <c r="Q180" s="42" t="s">
        <v>472</v>
      </c>
      <c r="R180" s="42">
        <v>110649861.72920001</v>
      </c>
      <c r="S180" s="42">
        <v>0</v>
      </c>
      <c r="T180" s="42">
        <v>6306092.0126</v>
      </c>
      <c r="U180" s="42">
        <v>3319495.8519000001</v>
      </c>
      <c r="V180" s="42">
        <f t="shared" si="41"/>
        <v>1659747.9259500001</v>
      </c>
      <c r="W180" s="42">
        <f t="shared" si="42"/>
        <v>1659747.9259500001</v>
      </c>
      <c r="X180" s="42">
        <v>85948141.671399996</v>
      </c>
      <c r="Y180" s="47">
        <f t="shared" si="34"/>
        <v>204563843.33915001</v>
      </c>
    </row>
    <row r="181" spans="1:25" ht="24.9" customHeight="1">
      <c r="A181" s="143"/>
      <c r="B181" s="139"/>
      <c r="C181" s="38">
        <v>27</v>
      </c>
      <c r="D181" s="42" t="s">
        <v>473</v>
      </c>
      <c r="E181" s="42">
        <v>105662384.8477</v>
      </c>
      <c r="F181" s="42">
        <v>0</v>
      </c>
      <c r="G181" s="42">
        <v>4881117.7620000001</v>
      </c>
      <c r="H181" s="42">
        <v>3169871.5454000002</v>
      </c>
      <c r="I181" s="42">
        <v>0</v>
      </c>
      <c r="J181" s="42">
        <f t="shared" si="31"/>
        <v>3169871.5454000002</v>
      </c>
      <c r="K181" s="42">
        <v>64511188.253300004</v>
      </c>
      <c r="L181" s="47">
        <f t="shared" si="33"/>
        <v>178224562.4084</v>
      </c>
      <c r="M181" s="46"/>
      <c r="N181" s="138"/>
      <c r="O181" s="48">
        <v>24</v>
      </c>
      <c r="P181" s="39" t="s">
        <v>109</v>
      </c>
      <c r="Q181" s="42" t="s">
        <v>474</v>
      </c>
      <c r="R181" s="42">
        <v>90051424.285500005</v>
      </c>
      <c r="S181" s="42">
        <v>0</v>
      </c>
      <c r="T181" s="42">
        <v>4860275.1778999995</v>
      </c>
      <c r="U181" s="42">
        <v>2701542.7286</v>
      </c>
      <c r="V181" s="42">
        <f t="shared" si="41"/>
        <v>1350771.3643</v>
      </c>
      <c r="W181" s="42">
        <f t="shared" si="42"/>
        <v>1350771.3643</v>
      </c>
      <c r="X181" s="42">
        <v>65720516.106700003</v>
      </c>
      <c r="Y181" s="47">
        <f t="shared" si="34"/>
        <v>161982986.93440002</v>
      </c>
    </row>
    <row r="182" spans="1:25" ht="24.9" customHeight="1">
      <c r="A182" s="38"/>
      <c r="B182" s="144" t="s">
        <v>475</v>
      </c>
      <c r="C182" s="145"/>
      <c r="D182" s="43"/>
      <c r="E182" s="43">
        <f>SUM(E155:E181)</f>
        <v>3264335263.9061995</v>
      </c>
      <c r="F182" s="43">
        <f t="shared" ref="F182:K182" si="43">SUM(F155:F181)</f>
        <v>0</v>
      </c>
      <c r="G182" s="43">
        <f t="shared" si="43"/>
        <v>146881888.5688</v>
      </c>
      <c r="H182" s="43">
        <f t="shared" si="43"/>
        <v>97930057.917199999</v>
      </c>
      <c r="I182" s="43">
        <f t="shared" si="43"/>
        <v>0</v>
      </c>
      <c r="J182" s="43">
        <f t="shared" si="43"/>
        <v>97930057.917199999</v>
      </c>
      <c r="K182" s="43">
        <f t="shared" si="43"/>
        <v>1952941856.1182003</v>
      </c>
      <c r="L182" s="49">
        <f t="shared" si="33"/>
        <v>5462089066.5103998</v>
      </c>
      <c r="M182" s="46"/>
      <c r="N182" s="139"/>
      <c r="O182" s="48">
        <v>25</v>
      </c>
      <c r="P182" s="39" t="s">
        <v>109</v>
      </c>
      <c r="Q182" s="42" t="s">
        <v>476</v>
      </c>
      <c r="R182" s="42">
        <v>100379484.8275</v>
      </c>
      <c r="S182" s="42">
        <v>0</v>
      </c>
      <c r="T182" s="42">
        <v>4841136.5859000003</v>
      </c>
      <c r="U182" s="42">
        <v>3011384.5447999998</v>
      </c>
      <c r="V182" s="42">
        <f t="shared" si="41"/>
        <v>1505692.2723999999</v>
      </c>
      <c r="W182" s="42">
        <f t="shared" si="42"/>
        <v>1505692.2723999999</v>
      </c>
      <c r="X182" s="42">
        <v>65452758.626500003</v>
      </c>
      <c r="Y182" s="47">
        <f t="shared" si="34"/>
        <v>172179072.3123</v>
      </c>
    </row>
    <row r="183" spans="1:25" ht="24.9" customHeight="1">
      <c r="A183" s="143">
        <v>9</v>
      </c>
      <c r="B183" s="137" t="s">
        <v>477</v>
      </c>
      <c r="C183" s="38">
        <v>1</v>
      </c>
      <c r="D183" s="42" t="s">
        <v>478</v>
      </c>
      <c r="E183" s="42">
        <v>112016161.5256</v>
      </c>
      <c r="F183" s="42">
        <f t="shared" ref="F183:F200" si="44">-2141737.01</f>
        <v>-2141737.0099999998</v>
      </c>
      <c r="G183" s="42">
        <v>5471565.9715999998</v>
      </c>
      <c r="H183" s="42">
        <v>3360484.8457999998</v>
      </c>
      <c r="I183" s="42">
        <f t="shared" ref="I183:I226" si="45">H183/2</f>
        <v>1680242.4228999999</v>
      </c>
      <c r="J183" s="42">
        <f t="shared" ref="J183:J200" si="46">H183-I183</f>
        <v>1680242.4228999999</v>
      </c>
      <c r="K183" s="42">
        <v>68664523.245499998</v>
      </c>
      <c r="L183" s="47">
        <f t="shared" si="33"/>
        <v>185690756.15560001</v>
      </c>
      <c r="M183" s="46"/>
      <c r="N183" s="38"/>
      <c r="O183" s="145"/>
      <c r="P183" s="146"/>
      <c r="Q183" s="43"/>
      <c r="R183" s="43">
        <f>R158+R159+R160+R161+R162+R163+R164+R165+R166+R167+R168+R169+R170+R171+R172+R173+R174+R175+R176+R177+R178+R179+R180+R181+R182</f>
        <v>3066561865.0407004</v>
      </c>
      <c r="S183" s="43">
        <f t="shared" ref="S183:X183" si="47">S158+S159+S160+S161+S162+S163+S164+S165+S166+S167+S168+S169+S170+S171+S172+S173+S174+S175+S176+S177+S178+S179+S180+S181+S182</f>
        <v>0</v>
      </c>
      <c r="T183" s="43">
        <f t="shared" si="47"/>
        <v>141739327.27670002</v>
      </c>
      <c r="U183" s="43">
        <f t="shared" si="47"/>
        <v>91996855.950900003</v>
      </c>
      <c r="V183" s="43">
        <f t="shared" si="47"/>
        <v>45998427.975450002</v>
      </c>
      <c r="W183" s="43">
        <f t="shared" si="47"/>
        <v>45998427.975450002</v>
      </c>
      <c r="X183" s="43">
        <f t="shared" si="47"/>
        <v>1926073916.4295001</v>
      </c>
      <c r="Y183" s="49">
        <f t="shared" si="34"/>
        <v>5180373536.7223511</v>
      </c>
    </row>
    <row r="184" spans="1:25" ht="24.9" customHeight="1">
      <c r="A184" s="143"/>
      <c r="B184" s="138"/>
      <c r="C184" s="38">
        <v>2</v>
      </c>
      <c r="D184" s="42" t="s">
        <v>479</v>
      </c>
      <c r="E184" s="42">
        <v>140802956.12029999</v>
      </c>
      <c r="F184" s="42">
        <f t="shared" si="44"/>
        <v>-2141737.0099999998</v>
      </c>
      <c r="G184" s="42">
        <v>5540284.4934999999</v>
      </c>
      <c r="H184" s="42">
        <v>4224088.6836000001</v>
      </c>
      <c r="I184" s="42">
        <f t="shared" si="45"/>
        <v>2112044.3418000001</v>
      </c>
      <c r="J184" s="42">
        <f t="shared" si="46"/>
        <v>2112044.3418000001</v>
      </c>
      <c r="K184" s="42">
        <v>69625926.168400005</v>
      </c>
      <c r="L184" s="47">
        <f t="shared" si="33"/>
        <v>215939474.11400002</v>
      </c>
      <c r="M184" s="46"/>
      <c r="N184" s="137">
        <v>27</v>
      </c>
      <c r="O184" s="48">
        <v>1</v>
      </c>
      <c r="P184" s="39" t="s">
        <v>110</v>
      </c>
      <c r="Q184" s="42" t="s">
        <v>480</v>
      </c>
      <c r="R184" s="42">
        <v>112697528.17990001</v>
      </c>
      <c r="S184" s="42">
        <f>-5788847.52</f>
        <v>-5788847.5199999996</v>
      </c>
      <c r="T184" s="42">
        <v>7471602.8039999995</v>
      </c>
      <c r="U184" s="42">
        <v>3380925.8454</v>
      </c>
      <c r="V184" s="42">
        <v>0</v>
      </c>
      <c r="W184" s="42">
        <f>U184-V184</f>
        <v>3380925.8454</v>
      </c>
      <c r="X184" s="42">
        <v>81977910.180999994</v>
      </c>
      <c r="Y184" s="47">
        <f t="shared" si="34"/>
        <v>199739119.4903</v>
      </c>
    </row>
    <row r="185" spans="1:25" ht="24.9" customHeight="1">
      <c r="A185" s="143"/>
      <c r="B185" s="138"/>
      <c r="C185" s="38">
        <v>3</v>
      </c>
      <c r="D185" s="42" t="s">
        <v>481</v>
      </c>
      <c r="E185" s="42">
        <v>134789891.18990001</v>
      </c>
      <c r="F185" s="42">
        <f t="shared" si="44"/>
        <v>-2141737.0099999998</v>
      </c>
      <c r="G185" s="42">
        <v>6847381.8574000001</v>
      </c>
      <c r="H185" s="42">
        <v>4043696.7357000001</v>
      </c>
      <c r="I185" s="42">
        <f t="shared" si="45"/>
        <v>2021848.36785</v>
      </c>
      <c r="J185" s="42">
        <f t="shared" si="46"/>
        <v>2021848.36785</v>
      </c>
      <c r="K185" s="42">
        <v>87912804.159500003</v>
      </c>
      <c r="L185" s="47">
        <f t="shared" si="33"/>
        <v>229430188.56465</v>
      </c>
      <c r="M185" s="46"/>
      <c r="N185" s="138"/>
      <c r="O185" s="48">
        <v>2</v>
      </c>
      <c r="P185" s="39" t="s">
        <v>110</v>
      </c>
      <c r="Q185" s="42" t="s">
        <v>482</v>
      </c>
      <c r="R185" s="42">
        <v>116342953.8911</v>
      </c>
      <c r="S185" s="42">
        <f t="shared" ref="S185:S203" si="48">-5788847.52</f>
        <v>-5788847.5199999996</v>
      </c>
      <c r="T185" s="42">
        <v>8003581.7586000003</v>
      </c>
      <c r="U185" s="42">
        <v>3490288.6167000001</v>
      </c>
      <c r="V185" s="42">
        <v>0</v>
      </c>
      <c r="W185" s="42">
        <f t="shared" ref="W185:W203" si="49">U185-V185</f>
        <v>3490288.6167000001</v>
      </c>
      <c r="X185" s="42">
        <v>89420534.200200006</v>
      </c>
      <c r="Y185" s="47">
        <f t="shared" si="34"/>
        <v>211468510.94660002</v>
      </c>
    </row>
    <row r="186" spans="1:25" ht="24.9" customHeight="1">
      <c r="A186" s="143"/>
      <c r="B186" s="138"/>
      <c r="C186" s="38">
        <v>4</v>
      </c>
      <c r="D186" s="42" t="s">
        <v>483</v>
      </c>
      <c r="E186" s="42">
        <v>86968798.070800006</v>
      </c>
      <c r="F186" s="42">
        <f t="shared" si="44"/>
        <v>-2141737.0099999998</v>
      </c>
      <c r="G186" s="42">
        <v>4249815.2078</v>
      </c>
      <c r="H186" s="42">
        <v>2609063.9421000001</v>
      </c>
      <c r="I186" s="42">
        <f t="shared" si="45"/>
        <v>1304531.9710500001</v>
      </c>
      <c r="J186" s="42">
        <f t="shared" si="46"/>
        <v>1304531.9710500001</v>
      </c>
      <c r="K186" s="42">
        <v>51571682.444600001</v>
      </c>
      <c r="L186" s="47">
        <f t="shared" si="33"/>
        <v>141953090.68425</v>
      </c>
      <c r="M186" s="46"/>
      <c r="N186" s="138"/>
      <c r="O186" s="48">
        <v>3</v>
      </c>
      <c r="P186" s="39" t="s">
        <v>110</v>
      </c>
      <c r="Q186" s="42" t="s">
        <v>484</v>
      </c>
      <c r="R186" s="42">
        <v>178822971.60800001</v>
      </c>
      <c r="S186" s="42">
        <f t="shared" si="48"/>
        <v>-5788847.5199999996</v>
      </c>
      <c r="T186" s="42">
        <v>11006275.7752</v>
      </c>
      <c r="U186" s="42">
        <v>5364689.1481999997</v>
      </c>
      <c r="V186" s="42">
        <v>0</v>
      </c>
      <c r="W186" s="42">
        <f t="shared" si="49"/>
        <v>5364689.1481999997</v>
      </c>
      <c r="X186" s="42">
        <v>131429569.3672</v>
      </c>
      <c r="Y186" s="47">
        <f t="shared" si="34"/>
        <v>320834658.3786</v>
      </c>
    </row>
    <row r="187" spans="1:25" ht="24.9" customHeight="1">
      <c r="A187" s="143"/>
      <c r="B187" s="138"/>
      <c r="C187" s="38">
        <v>5</v>
      </c>
      <c r="D187" s="42" t="s">
        <v>485</v>
      </c>
      <c r="E187" s="42">
        <v>103890455.6417</v>
      </c>
      <c r="F187" s="42">
        <f t="shared" si="44"/>
        <v>-2141737.0099999998</v>
      </c>
      <c r="G187" s="42">
        <v>5047930.358</v>
      </c>
      <c r="H187" s="42">
        <v>3116713.6693000002</v>
      </c>
      <c r="I187" s="42">
        <f t="shared" si="45"/>
        <v>1558356.8346500001</v>
      </c>
      <c r="J187" s="42">
        <f t="shared" si="46"/>
        <v>1558356.8346500001</v>
      </c>
      <c r="K187" s="42">
        <v>62737671.128700003</v>
      </c>
      <c r="L187" s="47">
        <f t="shared" si="33"/>
        <v>171092676.95304999</v>
      </c>
      <c r="M187" s="46"/>
      <c r="N187" s="138"/>
      <c r="O187" s="48">
        <v>4</v>
      </c>
      <c r="P187" s="39" t="s">
        <v>110</v>
      </c>
      <c r="Q187" s="42" t="s">
        <v>486</v>
      </c>
      <c r="R187" s="42">
        <v>117577605.0133</v>
      </c>
      <c r="S187" s="42">
        <f t="shared" si="48"/>
        <v>-5788847.5199999996</v>
      </c>
      <c r="T187" s="42">
        <v>7259643.7128999997</v>
      </c>
      <c r="U187" s="42">
        <v>3527328.1504000002</v>
      </c>
      <c r="V187" s="42">
        <v>0</v>
      </c>
      <c r="W187" s="42">
        <f t="shared" si="49"/>
        <v>3527328.1504000002</v>
      </c>
      <c r="X187" s="42">
        <v>79012507.491600007</v>
      </c>
      <c r="Y187" s="47">
        <f t="shared" si="34"/>
        <v>201588236.84820002</v>
      </c>
    </row>
    <row r="188" spans="1:25" ht="24.9" customHeight="1">
      <c r="A188" s="143"/>
      <c r="B188" s="138"/>
      <c r="C188" s="38">
        <v>6</v>
      </c>
      <c r="D188" s="42" t="s">
        <v>487</v>
      </c>
      <c r="E188" s="42">
        <v>119518263.2598</v>
      </c>
      <c r="F188" s="42">
        <f t="shared" si="44"/>
        <v>-2141737.0099999998</v>
      </c>
      <c r="G188" s="42">
        <v>5736539.2884999998</v>
      </c>
      <c r="H188" s="42">
        <v>3585547.8977999999</v>
      </c>
      <c r="I188" s="42">
        <f t="shared" si="45"/>
        <v>1792773.9489</v>
      </c>
      <c r="J188" s="42">
        <f t="shared" si="46"/>
        <v>1792773.9489</v>
      </c>
      <c r="K188" s="42">
        <v>72371618.716600001</v>
      </c>
      <c r="L188" s="47">
        <f t="shared" si="33"/>
        <v>197277458.20379999</v>
      </c>
      <c r="M188" s="46"/>
      <c r="N188" s="138"/>
      <c r="O188" s="48">
        <v>5</v>
      </c>
      <c r="P188" s="39" t="s">
        <v>110</v>
      </c>
      <c r="Q188" s="42" t="s">
        <v>488</v>
      </c>
      <c r="R188" s="42">
        <v>105370540.99789999</v>
      </c>
      <c r="S188" s="42">
        <f t="shared" si="48"/>
        <v>-5788847.5199999996</v>
      </c>
      <c r="T188" s="42">
        <v>7118620.2208000002</v>
      </c>
      <c r="U188" s="42">
        <v>3161116.2299000002</v>
      </c>
      <c r="V188" s="42">
        <v>0</v>
      </c>
      <c r="W188" s="42">
        <f t="shared" si="49"/>
        <v>3161116.2299000002</v>
      </c>
      <c r="X188" s="42">
        <v>77039525.627299994</v>
      </c>
      <c r="Y188" s="47">
        <f t="shared" si="34"/>
        <v>186900955.55589998</v>
      </c>
    </row>
    <row r="189" spans="1:25" ht="24.9" customHeight="1">
      <c r="A189" s="143"/>
      <c r="B189" s="138"/>
      <c r="C189" s="38">
        <v>7</v>
      </c>
      <c r="D189" s="42" t="s">
        <v>489</v>
      </c>
      <c r="E189" s="42">
        <v>137021386.5776</v>
      </c>
      <c r="F189" s="42">
        <f t="shared" si="44"/>
        <v>-2141737.0099999998</v>
      </c>
      <c r="G189" s="42">
        <v>5920839.2560999999</v>
      </c>
      <c r="H189" s="42">
        <v>4110641.5973</v>
      </c>
      <c r="I189" s="42">
        <f t="shared" si="45"/>
        <v>2055320.79865</v>
      </c>
      <c r="J189" s="42">
        <f t="shared" si="46"/>
        <v>2055320.79865</v>
      </c>
      <c r="K189" s="42">
        <v>74950057.869900003</v>
      </c>
      <c r="L189" s="47">
        <f t="shared" si="33"/>
        <v>217805867.49225003</v>
      </c>
      <c r="M189" s="46"/>
      <c r="N189" s="138"/>
      <c r="O189" s="48">
        <v>6</v>
      </c>
      <c r="P189" s="39" t="s">
        <v>110</v>
      </c>
      <c r="Q189" s="42" t="s">
        <v>490</v>
      </c>
      <c r="R189" s="42">
        <v>80152714.238100007</v>
      </c>
      <c r="S189" s="42">
        <f t="shared" si="48"/>
        <v>-5788847.5199999996</v>
      </c>
      <c r="T189" s="42">
        <v>5882990.9891999997</v>
      </c>
      <c r="U189" s="42">
        <v>2404581.4271</v>
      </c>
      <c r="V189" s="42">
        <v>0</v>
      </c>
      <c r="W189" s="42">
        <f t="shared" si="49"/>
        <v>2404581.4271</v>
      </c>
      <c r="X189" s="42">
        <v>59752518.839900002</v>
      </c>
      <c r="Y189" s="47">
        <f t="shared" si="34"/>
        <v>142403957.97430003</v>
      </c>
    </row>
    <row r="190" spans="1:25" ht="24.9" customHeight="1">
      <c r="A190" s="143"/>
      <c r="B190" s="138"/>
      <c r="C190" s="38">
        <v>8</v>
      </c>
      <c r="D190" s="42" t="s">
        <v>491</v>
      </c>
      <c r="E190" s="42">
        <v>108542031.2482</v>
      </c>
      <c r="F190" s="42">
        <f t="shared" si="44"/>
        <v>-2141737.0099999998</v>
      </c>
      <c r="G190" s="42">
        <v>5847490.9555000002</v>
      </c>
      <c r="H190" s="42">
        <v>3256260.9374000002</v>
      </c>
      <c r="I190" s="42">
        <f t="shared" si="45"/>
        <v>1628130.4687000001</v>
      </c>
      <c r="J190" s="42">
        <f t="shared" si="46"/>
        <v>1628130.4687000001</v>
      </c>
      <c r="K190" s="42">
        <v>73923882.268700004</v>
      </c>
      <c r="L190" s="47">
        <f t="shared" si="33"/>
        <v>187799797.93110001</v>
      </c>
      <c r="M190" s="46"/>
      <c r="N190" s="138"/>
      <c r="O190" s="48">
        <v>7</v>
      </c>
      <c r="P190" s="39" t="s">
        <v>110</v>
      </c>
      <c r="Q190" s="42" t="s">
        <v>492</v>
      </c>
      <c r="R190" s="42">
        <v>78082907.641299993</v>
      </c>
      <c r="S190" s="42">
        <f t="shared" si="48"/>
        <v>-5788847.5199999996</v>
      </c>
      <c r="T190" s="42">
        <v>5934668.4479</v>
      </c>
      <c r="U190" s="42">
        <v>2342487.2291999999</v>
      </c>
      <c r="V190" s="42">
        <v>0</v>
      </c>
      <c r="W190" s="42">
        <f t="shared" si="49"/>
        <v>2342487.2291999999</v>
      </c>
      <c r="X190" s="42">
        <v>60475509.651000001</v>
      </c>
      <c r="Y190" s="47">
        <f t="shared" si="34"/>
        <v>141046725.44940001</v>
      </c>
    </row>
    <row r="191" spans="1:25" ht="24.9" customHeight="1">
      <c r="A191" s="143"/>
      <c r="B191" s="138"/>
      <c r="C191" s="38">
        <v>9</v>
      </c>
      <c r="D191" s="42" t="s">
        <v>493</v>
      </c>
      <c r="E191" s="42">
        <v>115692426.3916</v>
      </c>
      <c r="F191" s="42">
        <f t="shared" si="44"/>
        <v>-2141737.0099999998</v>
      </c>
      <c r="G191" s="42">
        <v>5980493.8452000003</v>
      </c>
      <c r="H191" s="42">
        <v>3470772.7916999999</v>
      </c>
      <c r="I191" s="42">
        <f t="shared" si="45"/>
        <v>1735386.39585</v>
      </c>
      <c r="J191" s="42">
        <f t="shared" si="46"/>
        <v>1735386.39585</v>
      </c>
      <c r="K191" s="42">
        <v>75784652.309900001</v>
      </c>
      <c r="L191" s="47">
        <f t="shared" si="33"/>
        <v>197051221.93255001</v>
      </c>
      <c r="M191" s="46"/>
      <c r="N191" s="138"/>
      <c r="O191" s="48">
        <v>8</v>
      </c>
      <c r="P191" s="39" t="s">
        <v>110</v>
      </c>
      <c r="Q191" s="42" t="s">
        <v>494</v>
      </c>
      <c r="R191" s="42">
        <v>175331860.04769999</v>
      </c>
      <c r="S191" s="42">
        <f t="shared" si="48"/>
        <v>-5788847.5199999996</v>
      </c>
      <c r="T191" s="42">
        <v>10987495.828</v>
      </c>
      <c r="U191" s="42">
        <v>5259955.8014000002</v>
      </c>
      <c r="V191" s="42">
        <v>0</v>
      </c>
      <c r="W191" s="42">
        <f t="shared" si="49"/>
        <v>5259955.8014000002</v>
      </c>
      <c r="X191" s="42">
        <v>131166829.4888</v>
      </c>
      <c r="Y191" s="47">
        <f t="shared" si="34"/>
        <v>316957293.64590001</v>
      </c>
    </row>
    <row r="192" spans="1:25" ht="24.9" customHeight="1">
      <c r="A192" s="143"/>
      <c r="B192" s="138"/>
      <c r="C192" s="38">
        <v>10</v>
      </c>
      <c r="D192" s="42" t="s">
        <v>495</v>
      </c>
      <c r="E192" s="42">
        <v>90591678.555999994</v>
      </c>
      <c r="F192" s="42">
        <f t="shared" si="44"/>
        <v>-2141737.0099999998</v>
      </c>
      <c r="G192" s="42">
        <v>4769426.3498999998</v>
      </c>
      <c r="H192" s="42">
        <v>2717750.3566999999</v>
      </c>
      <c r="I192" s="42">
        <f t="shared" si="45"/>
        <v>1358875.1783499999</v>
      </c>
      <c r="J192" s="42">
        <f t="shared" si="46"/>
        <v>1358875.1783499999</v>
      </c>
      <c r="K192" s="42">
        <v>58841275.224399999</v>
      </c>
      <c r="L192" s="47">
        <f t="shared" si="33"/>
        <v>153419518.29864997</v>
      </c>
      <c r="M192" s="46"/>
      <c r="N192" s="138"/>
      <c r="O192" s="48">
        <v>9</v>
      </c>
      <c r="P192" s="39" t="s">
        <v>110</v>
      </c>
      <c r="Q192" s="42" t="s">
        <v>496</v>
      </c>
      <c r="R192" s="42">
        <v>104344258.87970001</v>
      </c>
      <c r="S192" s="42">
        <f t="shared" si="48"/>
        <v>-5788847.5199999996</v>
      </c>
      <c r="T192" s="42">
        <v>6481167.0839</v>
      </c>
      <c r="U192" s="42">
        <v>3130327.7664000001</v>
      </c>
      <c r="V192" s="42">
        <v>0</v>
      </c>
      <c r="W192" s="42">
        <f t="shared" si="49"/>
        <v>3130327.7664000001</v>
      </c>
      <c r="X192" s="42">
        <v>68121270.520500004</v>
      </c>
      <c r="Y192" s="47">
        <f t="shared" si="34"/>
        <v>176288176.73050001</v>
      </c>
    </row>
    <row r="193" spans="1:25" ht="24.9" customHeight="1">
      <c r="A193" s="143"/>
      <c r="B193" s="138"/>
      <c r="C193" s="38">
        <v>11</v>
      </c>
      <c r="D193" s="42" t="s">
        <v>497</v>
      </c>
      <c r="E193" s="42">
        <v>123611068.0043</v>
      </c>
      <c r="F193" s="42">
        <f t="shared" si="44"/>
        <v>-2141737.0099999998</v>
      </c>
      <c r="G193" s="42">
        <v>5662636.7187000001</v>
      </c>
      <c r="H193" s="42">
        <v>3708332.0400999999</v>
      </c>
      <c r="I193" s="42">
        <f t="shared" si="45"/>
        <v>1854166.0200499999</v>
      </c>
      <c r="J193" s="42">
        <f t="shared" si="46"/>
        <v>1854166.0200499999</v>
      </c>
      <c r="K193" s="42">
        <v>71337688.639699996</v>
      </c>
      <c r="L193" s="47">
        <f t="shared" si="33"/>
        <v>200323822.37274998</v>
      </c>
      <c r="M193" s="46"/>
      <c r="N193" s="138"/>
      <c r="O193" s="48">
        <v>10</v>
      </c>
      <c r="P193" s="39" t="s">
        <v>110</v>
      </c>
      <c r="Q193" s="42" t="s">
        <v>498</v>
      </c>
      <c r="R193" s="42">
        <v>130367948.5748</v>
      </c>
      <c r="S193" s="42">
        <f t="shared" si="48"/>
        <v>-5788847.5199999996</v>
      </c>
      <c r="T193" s="42">
        <v>8373724.9532000003</v>
      </c>
      <c r="U193" s="42">
        <v>3911038.4572000001</v>
      </c>
      <c r="V193" s="42">
        <v>0</v>
      </c>
      <c r="W193" s="42">
        <f t="shared" si="49"/>
        <v>3911038.4572000001</v>
      </c>
      <c r="X193" s="42">
        <v>94599003.399700001</v>
      </c>
      <c r="Y193" s="47">
        <f t="shared" si="34"/>
        <v>231462867.86489999</v>
      </c>
    </row>
    <row r="194" spans="1:25" ht="24.9" customHeight="1">
      <c r="A194" s="143"/>
      <c r="B194" s="138"/>
      <c r="C194" s="38">
        <v>12</v>
      </c>
      <c r="D194" s="42" t="s">
        <v>499</v>
      </c>
      <c r="E194" s="42">
        <v>106673857.08840001</v>
      </c>
      <c r="F194" s="42">
        <f t="shared" si="44"/>
        <v>-2141737.0099999998</v>
      </c>
      <c r="G194" s="42">
        <v>5096858.2063999996</v>
      </c>
      <c r="H194" s="42">
        <v>3200215.7127</v>
      </c>
      <c r="I194" s="42">
        <f t="shared" si="45"/>
        <v>1600107.85635</v>
      </c>
      <c r="J194" s="42">
        <f t="shared" si="46"/>
        <v>1600107.85635</v>
      </c>
      <c r="K194" s="42">
        <v>63422193.6589</v>
      </c>
      <c r="L194" s="47">
        <f t="shared" si="33"/>
        <v>174651279.80004999</v>
      </c>
      <c r="M194" s="46"/>
      <c r="N194" s="138"/>
      <c r="O194" s="48">
        <v>11</v>
      </c>
      <c r="P194" s="39" t="s">
        <v>110</v>
      </c>
      <c r="Q194" s="42" t="s">
        <v>500</v>
      </c>
      <c r="R194" s="42">
        <v>100578929.37540001</v>
      </c>
      <c r="S194" s="42">
        <f t="shared" si="48"/>
        <v>-5788847.5199999996</v>
      </c>
      <c r="T194" s="42">
        <v>6957577.8267000001</v>
      </c>
      <c r="U194" s="42">
        <v>3017367.8813</v>
      </c>
      <c r="V194" s="42">
        <v>0</v>
      </c>
      <c r="W194" s="42">
        <f t="shared" si="49"/>
        <v>3017367.8813</v>
      </c>
      <c r="X194" s="42">
        <v>74786470.351099998</v>
      </c>
      <c r="Y194" s="47">
        <f t="shared" si="34"/>
        <v>179551497.9145</v>
      </c>
    </row>
    <row r="195" spans="1:25" ht="24.9" customHeight="1">
      <c r="A195" s="143"/>
      <c r="B195" s="138"/>
      <c r="C195" s="38">
        <v>13</v>
      </c>
      <c r="D195" s="42" t="s">
        <v>501</v>
      </c>
      <c r="E195" s="42">
        <v>117570708.78659999</v>
      </c>
      <c r="F195" s="42">
        <f t="shared" si="44"/>
        <v>-2141737.0099999998</v>
      </c>
      <c r="G195" s="42">
        <v>5771979.9179999996</v>
      </c>
      <c r="H195" s="42">
        <v>3527121.2636000002</v>
      </c>
      <c r="I195" s="42">
        <f t="shared" si="45"/>
        <v>1763560.6318000001</v>
      </c>
      <c r="J195" s="42">
        <f t="shared" si="46"/>
        <v>1763560.6318000001</v>
      </c>
      <c r="K195" s="42">
        <v>72867449.007799998</v>
      </c>
      <c r="L195" s="47">
        <f t="shared" si="33"/>
        <v>195831961.33419997</v>
      </c>
      <c r="M195" s="46"/>
      <c r="N195" s="138"/>
      <c r="O195" s="48">
        <v>12</v>
      </c>
      <c r="P195" s="39" t="s">
        <v>110</v>
      </c>
      <c r="Q195" s="42" t="s">
        <v>502</v>
      </c>
      <c r="R195" s="42">
        <v>90868663.064600006</v>
      </c>
      <c r="S195" s="42">
        <f t="shared" si="48"/>
        <v>-5788847.5199999996</v>
      </c>
      <c r="T195" s="42">
        <v>6573969.1491</v>
      </c>
      <c r="U195" s="42">
        <v>2726059.8919000002</v>
      </c>
      <c r="V195" s="42">
        <v>0</v>
      </c>
      <c r="W195" s="42">
        <f t="shared" si="49"/>
        <v>2726059.8919000002</v>
      </c>
      <c r="X195" s="42">
        <v>69419613.0097</v>
      </c>
      <c r="Y195" s="47">
        <f t="shared" si="34"/>
        <v>163799457.59530002</v>
      </c>
    </row>
    <row r="196" spans="1:25" ht="24.9" customHeight="1">
      <c r="A196" s="143"/>
      <c r="B196" s="138"/>
      <c r="C196" s="38">
        <v>14</v>
      </c>
      <c r="D196" s="42" t="s">
        <v>503</v>
      </c>
      <c r="E196" s="42">
        <v>111308471.7783</v>
      </c>
      <c r="F196" s="42">
        <f t="shared" si="44"/>
        <v>-2141737.0099999998</v>
      </c>
      <c r="G196" s="42">
        <v>5637890.2258000001</v>
      </c>
      <c r="H196" s="42">
        <v>3339254.1532999999</v>
      </c>
      <c r="I196" s="42">
        <f t="shared" si="45"/>
        <v>1669627.0766499999</v>
      </c>
      <c r="J196" s="42">
        <f t="shared" si="46"/>
        <v>1669627.0766499999</v>
      </c>
      <c r="K196" s="42">
        <v>70991474.112499997</v>
      </c>
      <c r="L196" s="47">
        <f t="shared" si="33"/>
        <v>187465726.18325001</v>
      </c>
      <c r="M196" s="46"/>
      <c r="N196" s="138"/>
      <c r="O196" s="48">
        <v>13</v>
      </c>
      <c r="P196" s="39" t="s">
        <v>110</v>
      </c>
      <c r="Q196" s="42" t="s">
        <v>504</v>
      </c>
      <c r="R196" s="42">
        <v>81941542.021699995</v>
      </c>
      <c r="S196" s="42">
        <f t="shared" si="48"/>
        <v>-5788847.5199999996</v>
      </c>
      <c r="T196" s="42">
        <v>6018602.2048000004</v>
      </c>
      <c r="U196" s="42">
        <v>2458246.2607</v>
      </c>
      <c r="V196" s="42">
        <v>0</v>
      </c>
      <c r="W196" s="42">
        <f t="shared" si="49"/>
        <v>2458246.2607</v>
      </c>
      <c r="X196" s="42">
        <v>61649780.530900002</v>
      </c>
      <c r="Y196" s="47">
        <f t="shared" si="34"/>
        <v>146279323.49809998</v>
      </c>
    </row>
    <row r="197" spans="1:25" ht="24.9" customHeight="1">
      <c r="A197" s="143"/>
      <c r="B197" s="138"/>
      <c r="C197" s="38">
        <v>15</v>
      </c>
      <c r="D197" s="42" t="s">
        <v>505</v>
      </c>
      <c r="E197" s="42">
        <v>126256664.729</v>
      </c>
      <c r="F197" s="42">
        <f t="shared" si="44"/>
        <v>-2141737.0099999998</v>
      </c>
      <c r="G197" s="42">
        <v>5989340.4175000004</v>
      </c>
      <c r="H197" s="42">
        <v>3787699.9419</v>
      </c>
      <c r="I197" s="42">
        <f t="shared" si="45"/>
        <v>1893849.97095</v>
      </c>
      <c r="J197" s="42">
        <f t="shared" si="46"/>
        <v>1893849.97095</v>
      </c>
      <c r="K197" s="42">
        <v>75908419.821999997</v>
      </c>
      <c r="L197" s="47">
        <f t="shared" si="33"/>
        <v>207906537.92945001</v>
      </c>
      <c r="M197" s="46"/>
      <c r="N197" s="138"/>
      <c r="O197" s="48">
        <v>14</v>
      </c>
      <c r="P197" s="39" t="s">
        <v>110</v>
      </c>
      <c r="Q197" s="42" t="s">
        <v>506</v>
      </c>
      <c r="R197" s="42">
        <v>94202208.659400001</v>
      </c>
      <c r="S197" s="42">
        <f t="shared" si="48"/>
        <v>-5788847.5199999996</v>
      </c>
      <c r="T197" s="42">
        <v>6177090.6129999999</v>
      </c>
      <c r="U197" s="42">
        <v>2826066.2598000001</v>
      </c>
      <c r="V197" s="42">
        <v>0</v>
      </c>
      <c r="W197" s="42">
        <f t="shared" si="49"/>
        <v>2826066.2598000001</v>
      </c>
      <c r="X197" s="42">
        <v>63867104.399999999</v>
      </c>
      <c r="Y197" s="47">
        <f t="shared" si="34"/>
        <v>161283622.4122</v>
      </c>
    </row>
    <row r="198" spans="1:25" ht="24.9" customHeight="1">
      <c r="A198" s="143"/>
      <c r="B198" s="138"/>
      <c r="C198" s="38">
        <v>16</v>
      </c>
      <c r="D198" s="42" t="s">
        <v>507</v>
      </c>
      <c r="E198" s="42">
        <v>118659605.6056</v>
      </c>
      <c r="F198" s="42">
        <f t="shared" si="44"/>
        <v>-2141737.0099999998</v>
      </c>
      <c r="G198" s="42">
        <v>5766078.5804000003</v>
      </c>
      <c r="H198" s="42">
        <v>3559788.1682000002</v>
      </c>
      <c r="I198" s="42">
        <f t="shared" si="45"/>
        <v>1779894.0841000001</v>
      </c>
      <c r="J198" s="42">
        <f t="shared" si="46"/>
        <v>1779894.0841000001</v>
      </c>
      <c r="K198" s="42">
        <v>72784886.650199994</v>
      </c>
      <c r="L198" s="47">
        <f t="shared" si="33"/>
        <v>196848727.91029999</v>
      </c>
      <c r="M198" s="46"/>
      <c r="N198" s="138"/>
      <c r="O198" s="48">
        <v>15</v>
      </c>
      <c r="P198" s="39" t="s">
        <v>110</v>
      </c>
      <c r="Q198" s="42" t="s">
        <v>508</v>
      </c>
      <c r="R198" s="42">
        <v>98669102.024800003</v>
      </c>
      <c r="S198" s="42">
        <f t="shared" si="48"/>
        <v>-5788847.5199999996</v>
      </c>
      <c r="T198" s="42">
        <v>6918387.7286999999</v>
      </c>
      <c r="U198" s="42">
        <v>2960073.0606999998</v>
      </c>
      <c r="V198" s="42">
        <v>0</v>
      </c>
      <c r="W198" s="42">
        <f t="shared" si="49"/>
        <v>2960073.0606999998</v>
      </c>
      <c r="X198" s="42">
        <v>74238183.313299999</v>
      </c>
      <c r="Y198" s="47">
        <f t="shared" si="34"/>
        <v>176996898.60750002</v>
      </c>
    </row>
    <row r="199" spans="1:25" ht="24.9" customHeight="1">
      <c r="A199" s="143"/>
      <c r="B199" s="138"/>
      <c r="C199" s="38">
        <v>17</v>
      </c>
      <c r="D199" s="42" t="s">
        <v>509</v>
      </c>
      <c r="E199" s="42">
        <v>119127388.6621</v>
      </c>
      <c r="F199" s="42">
        <f t="shared" si="44"/>
        <v>-2141737.0099999998</v>
      </c>
      <c r="G199" s="42">
        <v>6032877.7254999997</v>
      </c>
      <c r="H199" s="42">
        <v>3573821.6598999999</v>
      </c>
      <c r="I199" s="42">
        <f t="shared" si="45"/>
        <v>1786910.8299499999</v>
      </c>
      <c r="J199" s="42">
        <f t="shared" si="46"/>
        <v>1786910.8299499999</v>
      </c>
      <c r="K199" s="42">
        <v>76517526.276099995</v>
      </c>
      <c r="L199" s="47">
        <f t="shared" si="33"/>
        <v>201322966.48365</v>
      </c>
      <c r="M199" s="46"/>
      <c r="N199" s="138"/>
      <c r="O199" s="48">
        <v>16</v>
      </c>
      <c r="P199" s="39" t="s">
        <v>110</v>
      </c>
      <c r="Q199" s="42" t="s">
        <v>510</v>
      </c>
      <c r="R199" s="42">
        <v>119636582.9947</v>
      </c>
      <c r="S199" s="42">
        <f t="shared" si="48"/>
        <v>-5788847.5199999996</v>
      </c>
      <c r="T199" s="42">
        <v>7770712.5873999996</v>
      </c>
      <c r="U199" s="42">
        <v>3589097.4898000001</v>
      </c>
      <c r="V199" s="42">
        <v>0</v>
      </c>
      <c r="W199" s="42">
        <f t="shared" si="49"/>
        <v>3589097.4898000001</v>
      </c>
      <c r="X199" s="42">
        <v>86162590.118399993</v>
      </c>
      <c r="Y199" s="47">
        <f t="shared" si="34"/>
        <v>211370135.67030001</v>
      </c>
    </row>
    <row r="200" spans="1:25" ht="24.9" customHeight="1">
      <c r="A200" s="143"/>
      <c r="B200" s="139"/>
      <c r="C200" s="38">
        <v>18</v>
      </c>
      <c r="D200" s="42" t="s">
        <v>511</v>
      </c>
      <c r="E200" s="42">
        <v>131372318.20810001</v>
      </c>
      <c r="F200" s="42">
        <f t="shared" si="44"/>
        <v>-2141737.0099999998</v>
      </c>
      <c r="G200" s="42">
        <v>6189301.2089999998</v>
      </c>
      <c r="H200" s="42">
        <v>3941169.5462000002</v>
      </c>
      <c r="I200" s="42">
        <f t="shared" si="45"/>
        <v>1970584.7731000001</v>
      </c>
      <c r="J200" s="42">
        <f t="shared" si="46"/>
        <v>1970584.7731000001</v>
      </c>
      <c r="K200" s="42">
        <v>78705960.922499999</v>
      </c>
      <c r="L200" s="47">
        <f t="shared" ref="L200:L263" si="50">E200+F200+G200+J200+K200</f>
        <v>216096428.1027</v>
      </c>
      <c r="M200" s="46"/>
      <c r="N200" s="138"/>
      <c r="O200" s="48">
        <v>17</v>
      </c>
      <c r="P200" s="39" t="s">
        <v>110</v>
      </c>
      <c r="Q200" s="42" t="s">
        <v>512</v>
      </c>
      <c r="R200" s="42">
        <v>100432522.1797</v>
      </c>
      <c r="S200" s="42">
        <f t="shared" si="48"/>
        <v>-5788847.5199999996</v>
      </c>
      <c r="T200" s="42">
        <v>6473048.6692000004</v>
      </c>
      <c r="U200" s="42">
        <v>3012975.6653999998</v>
      </c>
      <c r="V200" s="42">
        <v>0</v>
      </c>
      <c r="W200" s="42">
        <f t="shared" si="49"/>
        <v>3012975.6653999998</v>
      </c>
      <c r="X200" s="42">
        <v>68007690.260600001</v>
      </c>
      <c r="Y200" s="47">
        <f t="shared" ref="Y200:Y263" si="51">R200+S200+T200+W200+X200</f>
        <v>172137389.25490001</v>
      </c>
    </row>
    <row r="201" spans="1:25" ht="24.9" customHeight="1">
      <c r="A201" s="38"/>
      <c r="B201" s="144" t="s">
        <v>513</v>
      </c>
      <c r="C201" s="145"/>
      <c r="D201" s="43"/>
      <c r="E201" s="43">
        <f>SUM(E183:E200)</f>
        <v>2104414131.4439006</v>
      </c>
      <c r="F201" s="42">
        <f t="shared" ref="F201:K201" si="52">SUM(F183:F200)</f>
        <v>-38551266.179999977</v>
      </c>
      <c r="G201" s="43">
        <f t="shared" si="52"/>
        <v>101558730.5848</v>
      </c>
      <c r="H201" s="43">
        <f t="shared" si="52"/>
        <v>63132423.943300009</v>
      </c>
      <c r="I201" s="43">
        <f t="shared" si="52"/>
        <v>31566211.971650004</v>
      </c>
      <c r="J201" s="43">
        <f t="shared" si="52"/>
        <v>31566211.971650004</v>
      </c>
      <c r="K201" s="43">
        <f t="shared" si="52"/>
        <v>1278919692.6258998</v>
      </c>
      <c r="L201" s="49">
        <f t="shared" si="50"/>
        <v>3477907500.4462504</v>
      </c>
      <c r="M201" s="46"/>
      <c r="N201" s="138"/>
      <c r="O201" s="48">
        <v>18</v>
      </c>
      <c r="P201" s="39" t="s">
        <v>110</v>
      </c>
      <c r="Q201" s="42" t="s">
        <v>514</v>
      </c>
      <c r="R201" s="42">
        <v>93341581.646899998</v>
      </c>
      <c r="S201" s="42">
        <f t="shared" si="48"/>
        <v>-5788847.5199999996</v>
      </c>
      <c r="T201" s="42">
        <v>6665130.1425999999</v>
      </c>
      <c r="U201" s="42">
        <v>2800247.4493999998</v>
      </c>
      <c r="V201" s="42">
        <v>0</v>
      </c>
      <c r="W201" s="42">
        <f t="shared" si="49"/>
        <v>2800247.4493999998</v>
      </c>
      <c r="X201" s="42">
        <v>70694996.169100001</v>
      </c>
      <c r="Y201" s="47">
        <f t="shared" si="51"/>
        <v>167713107.88800001</v>
      </c>
    </row>
    <row r="202" spans="1:25" ht="24.9" customHeight="1">
      <c r="A202" s="143">
        <v>10</v>
      </c>
      <c r="B202" s="137" t="s">
        <v>515</v>
      </c>
      <c r="C202" s="38">
        <v>1</v>
      </c>
      <c r="D202" s="42" t="s">
        <v>516</v>
      </c>
      <c r="E202" s="42">
        <v>91994935.448300004</v>
      </c>
      <c r="F202" s="42">
        <v>0</v>
      </c>
      <c r="G202" s="42">
        <v>6339654.4215000002</v>
      </c>
      <c r="H202" s="42">
        <v>2759848.0633999999</v>
      </c>
      <c r="I202" s="42">
        <f t="shared" si="45"/>
        <v>1379924.0316999999</v>
      </c>
      <c r="J202" s="42">
        <f t="shared" ref="J202:J240" si="53">H202-I202</f>
        <v>1379924.0316999999</v>
      </c>
      <c r="K202" s="42">
        <v>78822854.706599995</v>
      </c>
      <c r="L202" s="47">
        <f t="shared" si="50"/>
        <v>178537368.6081</v>
      </c>
      <c r="M202" s="46"/>
      <c r="N202" s="138"/>
      <c r="O202" s="48">
        <v>19</v>
      </c>
      <c r="P202" s="39" t="s">
        <v>110</v>
      </c>
      <c r="Q202" s="42" t="s">
        <v>517</v>
      </c>
      <c r="R202" s="42">
        <v>88659773.147</v>
      </c>
      <c r="S202" s="42">
        <f t="shared" si="48"/>
        <v>-5788847.5199999996</v>
      </c>
      <c r="T202" s="42">
        <v>6076213.6052000001</v>
      </c>
      <c r="U202" s="42">
        <v>2659793.1943999999</v>
      </c>
      <c r="V202" s="42">
        <v>0</v>
      </c>
      <c r="W202" s="42">
        <f t="shared" si="49"/>
        <v>2659793.1943999999</v>
      </c>
      <c r="X202" s="42">
        <v>62455789.845200002</v>
      </c>
      <c r="Y202" s="47">
        <f t="shared" si="51"/>
        <v>154062722.27179998</v>
      </c>
    </row>
    <row r="203" spans="1:25" ht="24.9" customHeight="1">
      <c r="A203" s="143"/>
      <c r="B203" s="138"/>
      <c r="C203" s="38">
        <v>2</v>
      </c>
      <c r="D203" s="42" t="s">
        <v>518</v>
      </c>
      <c r="E203" s="42">
        <v>100270829.5483</v>
      </c>
      <c r="F203" s="42">
        <v>0</v>
      </c>
      <c r="G203" s="42">
        <v>6729740.4419999998</v>
      </c>
      <c r="H203" s="42">
        <v>3008124.8865</v>
      </c>
      <c r="I203" s="42">
        <f t="shared" si="45"/>
        <v>1504062.44325</v>
      </c>
      <c r="J203" s="42">
        <f t="shared" si="53"/>
        <v>1504062.44325</v>
      </c>
      <c r="K203" s="42">
        <v>84280332.978300005</v>
      </c>
      <c r="L203" s="47">
        <f t="shared" si="50"/>
        <v>192784965.41185001</v>
      </c>
      <c r="M203" s="46"/>
      <c r="N203" s="139"/>
      <c r="O203" s="48">
        <v>20</v>
      </c>
      <c r="P203" s="39" t="s">
        <v>110</v>
      </c>
      <c r="Q203" s="42" t="s">
        <v>519</v>
      </c>
      <c r="R203" s="42">
        <v>120251952.7631</v>
      </c>
      <c r="S203" s="42">
        <f t="shared" si="48"/>
        <v>-5788847.5199999996</v>
      </c>
      <c r="T203" s="42">
        <v>8037642.1489000004</v>
      </c>
      <c r="U203" s="42">
        <v>3607558.5828999998</v>
      </c>
      <c r="V203" s="42">
        <v>0</v>
      </c>
      <c r="W203" s="42">
        <f t="shared" si="49"/>
        <v>3607558.5828999998</v>
      </c>
      <c r="X203" s="42">
        <v>89897054.326800004</v>
      </c>
      <c r="Y203" s="47">
        <f t="shared" si="51"/>
        <v>216005360.3017</v>
      </c>
    </row>
    <row r="204" spans="1:25" ht="24.9" customHeight="1">
      <c r="A204" s="143"/>
      <c r="B204" s="138"/>
      <c r="C204" s="38">
        <v>3</v>
      </c>
      <c r="D204" s="42" t="s">
        <v>520</v>
      </c>
      <c r="E204" s="42">
        <v>85715035.441699997</v>
      </c>
      <c r="F204" s="42">
        <v>0</v>
      </c>
      <c r="G204" s="42">
        <v>6143301.8142999997</v>
      </c>
      <c r="H204" s="42">
        <v>2571451.0632000002</v>
      </c>
      <c r="I204" s="42">
        <f t="shared" si="45"/>
        <v>1285725.5316000001</v>
      </c>
      <c r="J204" s="42">
        <f t="shared" si="53"/>
        <v>1285725.5316000001</v>
      </c>
      <c r="K204" s="42">
        <v>76075793.721599996</v>
      </c>
      <c r="L204" s="47">
        <f t="shared" si="50"/>
        <v>169219856.50919998</v>
      </c>
      <c r="M204" s="46"/>
      <c r="N204" s="38"/>
      <c r="O204" s="145"/>
      <c r="P204" s="146"/>
      <c r="Q204" s="43"/>
      <c r="R204" s="43">
        <f>R184+R185+R186+R187+R188+R189+R190+R191+R192+R193+R194+R195+R196+R197+R198+R199+R200+R201+R202+R203</f>
        <v>2187674146.9491</v>
      </c>
      <c r="S204" s="43">
        <f t="shared" ref="S204:X204" si="54">S184+S185+S186+S187+S188+S189+S190+S191+S192+S193+S194+S195+S196+S197+S198+S199+S200+S201+S202+S203</f>
        <v>-115776950.39999995</v>
      </c>
      <c r="T204" s="43">
        <f t="shared" si="54"/>
        <v>146188146.2493</v>
      </c>
      <c r="U204" s="43">
        <f t="shared" si="54"/>
        <v>65630224.408200003</v>
      </c>
      <c r="V204" s="43">
        <f t="shared" si="54"/>
        <v>0</v>
      </c>
      <c r="W204" s="43">
        <f t="shared" si="54"/>
        <v>65630224.408200003</v>
      </c>
      <c r="X204" s="43">
        <f t="shared" si="54"/>
        <v>1594174451.0923004</v>
      </c>
      <c r="Y204" s="49">
        <f t="shared" si="51"/>
        <v>3877890018.2989001</v>
      </c>
    </row>
    <row r="205" spans="1:25" ht="33.75" customHeight="1">
      <c r="A205" s="143"/>
      <c r="B205" s="138"/>
      <c r="C205" s="38">
        <v>4</v>
      </c>
      <c r="D205" s="42" t="s">
        <v>521</v>
      </c>
      <c r="E205" s="42">
        <v>123188004.88869999</v>
      </c>
      <c r="F205" s="42">
        <v>0</v>
      </c>
      <c r="G205" s="42">
        <v>7480307.9829000002</v>
      </c>
      <c r="H205" s="42">
        <v>3695640.1466999999</v>
      </c>
      <c r="I205" s="42">
        <f t="shared" si="45"/>
        <v>1847820.07335</v>
      </c>
      <c r="J205" s="42">
        <f t="shared" si="53"/>
        <v>1847820.07335</v>
      </c>
      <c r="K205" s="42">
        <v>94781109.296700001</v>
      </c>
      <c r="L205" s="47">
        <f t="shared" si="50"/>
        <v>227297242.24164999</v>
      </c>
      <c r="M205" s="46"/>
      <c r="N205" s="137">
        <v>28</v>
      </c>
      <c r="O205" s="48">
        <v>1</v>
      </c>
      <c r="P205" s="39" t="s">
        <v>111</v>
      </c>
      <c r="Q205" s="51" t="s">
        <v>522</v>
      </c>
      <c r="R205" s="42">
        <v>115913214.98639999</v>
      </c>
      <c r="S205" s="42">
        <f>-2620951.49</f>
        <v>-2620951.4900000002</v>
      </c>
      <c r="T205" s="42">
        <v>6211528.5706000002</v>
      </c>
      <c r="U205" s="42">
        <v>3477396.4495999999</v>
      </c>
      <c r="V205" s="42">
        <f>U205/2</f>
        <v>1738698.2248</v>
      </c>
      <c r="W205" s="42">
        <f>U205-V205</f>
        <v>1738698.2248</v>
      </c>
      <c r="X205" s="42">
        <v>76766461.249300003</v>
      </c>
      <c r="Y205" s="47">
        <f t="shared" si="51"/>
        <v>198008951.54110003</v>
      </c>
    </row>
    <row r="206" spans="1:25" ht="24.9" customHeight="1">
      <c r="A206" s="143"/>
      <c r="B206" s="138"/>
      <c r="C206" s="38">
        <v>5</v>
      </c>
      <c r="D206" s="42" t="s">
        <v>523</v>
      </c>
      <c r="E206" s="42">
        <v>112081942.46610001</v>
      </c>
      <c r="F206" s="42">
        <v>0</v>
      </c>
      <c r="G206" s="42">
        <v>7383865.1293000001</v>
      </c>
      <c r="H206" s="42">
        <v>3362458.2740000002</v>
      </c>
      <c r="I206" s="42">
        <f t="shared" si="45"/>
        <v>1681229.1370000001</v>
      </c>
      <c r="J206" s="42">
        <f t="shared" si="53"/>
        <v>1681229.1370000001</v>
      </c>
      <c r="K206" s="42">
        <v>93431830.546499997</v>
      </c>
      <c r="L206" s="47">
        <f t="shared" si="50"/>
        <v>214578867.2789</v>
      </c>
      <c r="M206" s="46"/>
      <c r="N206" s="138"/>
      <c r="O206" s="48">
        <v>2</v>
      </c>
      <c r="P206" s="39" t="s">
        <v>111</v>
      </c>
      <c r="Q206" s="51" t="s">
        <v>524</v>
      </c>
      <c r="R206" s="42">
        <v>122617591.68700001</v>
      </c>
      <c r="S206" s="42">
        <f t="shared" ref="S206:S222" si="55">-2620951.49</f>
        <v>-2620951.4900000002</v>
      </c>
      <c r="T206" s="42">
        <v>6628675.9732999997</v>
      </c>
      <c r="U206" s="42">
        <v>3678527.7505999999</v>
      </c>
      <c r="V206" s="42">
        <f t="shared" ref="V206:V222" si="56">U206/2</f>
        <v>1839263.8753</v>
      </c>
      <c r="W206" s="42">
        <f t="shared" ref="W206:W222" si="57">U206-V206</f>
        <v>1839263.8753</v>
      </c>
      <c r="X206" s="42">
        <v>82602540.387400001</v>
      </c>
      <c r="Y206" s="47">
        <f t="shared" si="51"/>
        <v>211067120.43300003</v>
      </c>
    </row>
    <row r="207" spans="1:25" ht="24.9" customHeight="1">
      <c r="A207" s="143"/>
      <c r="B207" s="138"/>
      <c r="C207" s="38">
        <v>6</v>
      </c>
      <c r="D207" s="42" t="s">
        <v>525</v>
      </c>
      <c r="E207" s="42">
        <v>114810098.3154</v>
      </c>
      <c r="F207" s="42">
        <v>0</v>
      </c>
      <c r="G207" s="42">
        <v>7414295.5992000001</v>
      </c>
      <c r="H207" s="42">
        <v>3444302.9495000001</v>
      </c>
      <c r="I207" s="42">
        <f t="shared" si="45"/>
        <v>1722151.4747500001</v>
      </c>
      <c r="J207" s="42">
        <f t="shared" si="53"/>
        <v>1722151.4747500001</v>
      </c>
      <c r="K207" s="42">
        <v>93857566.460500002</v>
      </c>
      <c r="L207" s="47">
        <f t="shared" si="50"/>
        <v>217804111.84985</v>
      </c>
      <c r="M207" s="46"/>
      <c r="N207" s="138"/>
      <c r="O207" s="48">
        <v>3</v>
      </c>
      <c r="P207" s="39" t="s">
        <v>111</v>
      </c>
      <c r="Q207" s="51" t="s">
        <v>526</v>
      </c>
      <c r="R207" s="42">
        <v>124834801.1471</v>
      </c>
      <c r="S207" s="42">
        <f t="shared" si="55"/>
        <v>-2620951.4900000002</v>
      </c>
      <c r="T207" s="42">
        <v>6799238.7572999997</v>
      </c>
      <c r="U207" s="42">
        <v>3745044.0343999998</v>
      </c>
      <c r="V207" s="42">
        <f t="shared" si="56"/>
        <v>1872522.0171999999</v>
      </c>
      <c r="W207" s="42">
        <f t="shared" si="57"/>
        <v>1872522.0171999999</v>
      </c>
      <c r="X207" s="42">
        <v>84988790.185299993</v>
      </c>
      <c r="Y207" s="47">
        <f t="shared" si="51"/>
        <v>215874400.6169</v>
      </c>
    </row>
    <row r="208" spans="1:25" ht="24.9" customHeight="1">
      <c r="A208" s="143"/>
      <c r="B208" s="138"/>
      <c r="C208" s="38">
        <v>7</v>
      </c>
      <c r="D208" s="42" t="s">
        <v>527</v>
      </c>
      <c r="E208" s="42">
        <v>121719889.3822</v>
      </c>
      <c r="F208" s="42">
        <v>0</v>
      </c>
      <c r="G208" s="42">
        <v>7197641.5213000001</v>
      </c>
      <c r="H208" s="42">
        <v>3651596.6814999999</v>
      </c>
      <c r="I208" s="42">
        <f t="shared" si="45"/>
        <v>1825798.34075</v>
      </c>
      <c r="J208" s="42">
        <f t="shared" si="53"/>
        <v>1825798.34075</v>
      </c>
      <c r="K208" s="42">
        <v>90826478.801400006</v>
      </c>
      <c r="L208" s="47">
        <f t="shared" si="50"/>
        <v>221569808.04565001</v>
      </c>
      <c r="M208" s="46"/>
      <c r="N208" s="138"/>
      <c r="O208" s="48">
        <v>4</v>
      </c>
      <c r="P208" s="39" t="s">
        <v>111</v>
      </c>
      <c r="Q208" s="51" t="s">
        <v>528</v>
      </c>
      <c r="R208" s="42">
        <v>92592113.879600003</v>
      </c>
      <c r="S208" s="42">
        <f t="shared" si="55"/>
        <v>-2620951.4900000002</v>
      </c>
      <c r="T208" s="42">
        <v>5200987.0043000001</v>
      </c>
      <c r="U208" s="42">
        <v>2777763.4164</v>
      </c>
      <c r="V208" s="42">
        <f t="shared" si="56"/>
        <v>1388881.7082</v>
      </c>
      <c r="W208" s="42">
        <f t="shared" si="57"/>
        <v>1388881.7082</v>
      </c>
      <c r="X208" s="42">
        <v>62628531.788500004</v>
      </c>
      <c r="Y208" s="47">
        <f t="shared" si="51"/>
        <v>159189562.8906</v>
      </c>
    </row>
    <row r="209" spans="1:25" ht="24.9" customHeight="1">
      <c r="A209" s="143"/>
      <c r="B209" s="138"/>
      <c r="C209" s="38">
        <v>8</v>
      </c>
      <c r="D209" s="42" t="s">
        <v>529</v>
      </c>
      <c r="E209" s="42">
        <v>114479336.7022</v>
      </c>
      <c r="F209" s="42">
        <v>0</v>
      </c>
      <c r="G209" s="42">
        <v>6968728.3112000003</v>
      </c>
      <c r="H209" s="42">
        <v>3434380.1011000001</v>
      </c>
      <c r="I209" s="42">
        <f t="shared" si="45"/>
        <v>1717190.05055</v>
      </c>
      <c r="J209" s="42">
        <f t="shared" si="53"/>
        <v>1717190.05055</v>
      </c>
      <c r="K209" s="42">
        <v>87623880.388500005</v>
      </c>
      <c r="L209" s="47">
        <f t="shared" si="50"/>
        <v>210789135.45244998</v>
      </c>
      <c r="M209" s="46"/>
      <c r="N209" s="138"/>
      <c r="O209" s="48">
        <v>5</v>
      </c>
      <c r="P209" s="39" t="s">
        <v>111</v>
      </c>
      <c r="Q209" s="42" t="s">
        <v>530</v>
      </c>
      <c r="R209" s="42">
        <v>97025329.651099995</v>
      </c>
      <c r="S209" s="42">
        <f t="shared" si="55"/>
        <v>-2620951.4900000002</v>
      </c>
      <c r="T209" s="42">
        <v>5735269.9801000003</v>
      </c>
      <c r="U209" s="42">
        <v>2910759.8895</v>
      </c>
      <c r="V209" s="42">
        <f t="shared" si="56"/>
        <v>1455379.94475</v>
      </c>
      <c r="W209" s="42">
        <f t="shared" si="57"/>
        <v>1455379.94475</v>
      </c>
      <c r="X209" s="42">
        <v>70103390.098399997</v>
      </c>
      <c r="Y209" s="47">
        <f t="shared" si="51"/>
        <v>171698418.18435001</v>
      </c>
    </row>
    <row r="210" spans="1:25" ht="24.9" customHeight="1">
      <c r="A210" s="143"/>
      <c r="B210" s="138"/>
      <c r="C210" s="38">
        <v>9</v>
      </c>
      <c r="D210" s="42" t="s">
        <v>531</v>
      </c>
      <c r="E210" s="42">
        <v>107716619.4366</v>
      </c>
      <c r="F210" s="42">
        <v>0</v>
      </c>
      <c r="G210" s="42">
        <v>6768332.7987000002</v>
      </c>
      <c r="H210" s="42">
        <v>3231498.5830999999</v>
      </c>
      <c r="I210" s="42">
        <f t="shared" si="45"/>
        <v>1615749.29155</v>
      </c>
      <c r="J210" s="42">
        <f t="shared" si="53"/>
        <v>1615749.29155</v>
      </c>
      <c r="K210" s="42">
        <v>84820257.346300006</v>
      </c>
      <c r="L210" s="47">
        <f t="shared" si="50"/>
        <v>200920958.87314999</v>
      </c>
      <c r="M210" s="46"/>
      <c r="N210" s="138"/>
      <c r="O210" s="48">
        <v>6</v>
      </c>
      <c r="P210" s="39" t="s">
        <v>111</v>
      </c>
      <c r="Q210" s="42" t="s">
        <v>532</v>
      </c>
      <c r="R210" s="42">
        <v>149105114.94420001</v>
      </c>
      <c r="S210" s="42">
        <f t="shared" si="55"/>
        <v>-2620951.4900000002</v>
      </c>
      <c r="T210" s="42">
        <v>8143885.1475</v>
      </c>
      <c r="U210" s="42">
        <v>4473153.4483000003</v>
      </c>
      <c r="V210" s="42">
        <f t="shared" si="56"/>
        <v>2236576.7241500001</v>
      </c>
      <c r="W210" s="42">
        <f t="shared" si="57"/>
        <v>2236576.7241500001</v>
      </c>
      <c r="X210" s="42">
        <v>103800995.8845</v>
      </c>
      <c r="Y210" s="47">
        <f t="shared" si="51"/>
        <v>260665621.21035001</v>
      </c>
    </row>
    <row r="211" spans="1:25" ht="24.9" customHeight="1">
      <c r="A211" s="143"/>
      <c r="B211" s="138"/>
      <c r="C211" s="38">
        <v>10</v>
      </c>
      <c r="D211" s="42" t="s">
        <v>533</v>
      </c>
      <c r="E211" s="42">
        <v>120451222.4016</v>
      </c>
      <c r="F211" s="42">
        <v>0</v>
      </c>
      <c r="G211" s="42">
        <v>7676432.3616000004</v>
      </c>
      <c r="H211" s="42">
        <v>3613536.6719999998</v>
      </c>
      <c r="I211" s="42">
        <f t="shared" si="45"/>
        <v>1806768.3359999999</v>
      </c>
      <c r="J211" s="42">
        <f t="shared" si="53"/>
        <v>1806768.3359999999</v>
      </c>
      <c r="K211" s="42">
        <v>97524977.262400001</v>
      </c>
      <c r="L211" s="47">
        <f t="shared" si="50"/>
        <v>227459400.36159998</v>
      </c>
      <c r="M211" s="46"/>
      <c r="N211" s="138"/>
      <c r="O211" s="48">
        <v>7</v>
      </c>
      <c r="P211" s="39" t="s">
        <v>111</v>
      </c>
      <c r="Q211" s="42" t="s">
        <v>534</v>
      </c>
      <c r="R211" s="42">
        <v>105011984.527</v>
      </c>
      <c r="S211" s="42">
        <f t="shared" si="55"/>
        <v>-2620951.4900000002</v>
      </c>
      <c r="T211" s="42">
        <v>5707415.2320999997</v>
      </c>
      <c r="U211" s="42">
        <v>3150359.5358000002</v>
      </c>
      <c r="V211" s="42">
        <f t="shared" si="56"/>
        <v>1575179.7679000001</v>
      </c>
      <c r="W211" s="42">
        <f t="shared" si="57"/>
        <v>1575179.7679000001</v>
      </c>
      <c r="X211" s="42">
        <v>69713689.688500002</v>
      </c>
      <c r="Y211" s="47">
        <f t="shared" si="51"/>
        <v>179387317.72549999</v>
      </c>
    </row>
    <row r="212" spans="1:25" ht="24.9" customHeight="1">
      <c r="A212" s="143"/>
      <c r="B212" s="138"/>
      <c r="C212" s="38">
        <v>11</v>
      </c>
      <c r="D212" s="42" t="s">
        <v>535</v>
      </c>
      <c r="E212" s="42">
        <v>101216151.2113</v>
      </c>
      <c r="F212" s="42">
        <v>0</v>
      </c>
      <c r="G212" s="42">
        <v>6322917.6630999995</v>
      </c>
      <c r="H212" s="42">
        <v>3036484.5362999998</v>
      </c>
      <c r="I212" s="42">
        <f t="shared" si="45"/>
        <v>1518242.2681499999</v>
      </c>
      <c r="J212" s="42">
        <f t="shared" si="53"/>
        <v>1518242.2681499999</v>
      </c>
      <c r="K212" s="42">
        <v>78588699.953899994</v>
      </c>
      <c r="L212" s="47">
        <f t="shared" si="50"/>
        <v>187646011.09645</v>
      </c>
      <c r="M212" s="46"/>
      <c r="N212" s="138"/>
      <c r="O212" s="48">
        <v>8</v>
      </c>
      <c r="P212" s="39" t="s">
        <v>111</v>
      </c>
      <c r="Q212" s="42" t="s">
        <v>536</v>
      </c>
      <c r="R212" s="42">
        <v>105800055.35420001</v>
      </c>
      <c r="S212" s="42">
        <f t="shared" si="55"/>
        <v>-2620951.4900000002</v>
      </c>
      <c r="T212" s="42">
        <v>6221505.4176000003</v>
      </c>
      <c r="U212" s="42">
        <v>3174001.6606000001</v>
      </c>
      <c r="V212" s="42">
        <f t="shared" si="56"/>
        <v>1587000.8303</v>
      </c>
      <c r="W212" s="42">
        <f t="shared" si="57"/>
        <v>1587000.8303</v>
      </c>
      <c r="X212" s="42">
        <v>76906041.809699997</v>
      </c>
      <c r="Y212" s="47">
        <f t="shared" si="51"/>
        <v>187893651.92180002</v>
      </c>
    </row>
    <row r="213" spans="1:25" ht="24.9" customHeight="1">
      <c r="A213" s="143"/>
      <c r="B213" s="138"/>
      <c r="C213" s="38">
        <v>12</v>
      </c>
      <c r="D213" s="42" t="s">
        <v>537</v>
      </c>
      <c r="E213" s="42">
        <v>104389152.52779999</v>
      </c>
      <c r="F213" s="42">
        <v>0</v>
      </c>
      <c r="G213" s="42">
        <v>6824520.4878000002</v>
      </c>
      <c r="H213" s="42">
        <v>3131674.5758000002</v>
      </c>
      <c r="I213" s="42">
        <f t="shared" si="45"/>
        <v>1565837.2879000001</v>
      </c>
      <c r="J213" s="42">
        <f t="shared" si="53"/>
        <v>1565837.2879000001</v>
      </c>
      <c r="K213" s="42">
        <v>85606348.301799998</v>
      </c>
      <c r="L213" s="47">
        <f t="shared" si="50"/>
        <v>198385858.60530001</v>
      </c>
      <c r="M213" s="46"/>
      <c r="N213" s="138"/>
      <c r="O213" s="48">
        <v>9</v>
      </c>
      <c r="P213" s="39" t="s">
        <v>111</v>
      </c>
      <c r="Q213" s="42" t="s">
        <v>538</v>
      </c>
      <c r="R213" s="42">
        <v>127197500.9807</v>
      </c>
      <c r="S213" s="42">
        <f t="shared" si="55"/>
        <v>-2620951.4900000002</v>
      </c>
      <c r="T213" s="42">
        <v>6843569.4310999997</v>
      </c>
      <c r="U213" s="42">
        <v>3815925.0293999999</v>
      </c>
      <c r="V213" s="42">
        <f t="shared" si="56"/>
        <v>1907962.5146999999</v>
      </c>
      <c r="W213" s="42">
        <f t="shared" si="57"/>
        <v>1907962.5146999999</v>
      </c>
      <c r="X213" s="42">
        <v>85608996.182799995</v>
      </c>
      <c r="Y213" s="47">
        <f t="shared" si="51"/>
        <v>218937077.61930001</v>
      </c>
    </row>
    <row r="214" spans="1:25" ht="24.9" customHeight="1">
      <c r="A214" s="143"/>
      <c r="B214" s="138"/>
      <c r="C214" s="38">
        <v>13</v>
      </c>
      <c r="D214" s="42" t="s">
        <v>539</v>
      </c>
      <c r="E214" s="42">
        <v>95618210.893299997</v>
      </c>
      <c r="F214" s="42">
        <v>0</v>
      </c>
      <c r="G214" s="42">
        <v>6614811.0778999999</v>
      </c>
      <c r="H214" s="42">
        <v>2868546.3267999999</v>
      </c>
      <c r="I214" s="42">
        <f t="shared" si="45"/>
        <v>1434273.1634</v>
      </c>
      <c r="J214" s="42">
        <f t="shared" si="53"/>
        <v>1434273.1634</v>
      </c>
      <c r="K214" s="42">
        <v>82672419.660300002</v>
      </c>
      <c r="L214" s="47">
        <f t="shared" si="50"/>
        <v>186339714.7949</v>
      </c>
      <c r="M214" s="46"/>
      <c r="N214" s="138"/>
      <c r="O214" s="48">
        <v>10</v>
      </c>
      <c r="P214" s="39" t="s">
        <v>111</v>
      </c>
      <c r="Q214" s="42" t="s">
        <v>540</v>
      </c>
      <c r="R214" s="42">
        <v>138024897.7403</v>
      </c>
      <c r="S214" s="42">
        <f t="shared" si="55"/>
        <v>-2620951.4900000002</v>
      </c>
      <c r="T214" s="42">
        <v>7463590.2560000001</v>
      </c>
      <c r="U214" s="42">
        <v>4140746.9322000002</v>
      </c>
      <c r="V214" s="42">
        <f t="shared" si="56"/>
        <v>2070373.4661000001</v>
      </c>
      <c r="W214" s="42">
        <f t="shared" si="57"/>
        <v>2070373.4661000001</v>
      </c>
      <c r="X214" s="42">
        <v>94283365.430299997</v>
      </c>
      <c r="Y214" s="47">
        <f t="shared" si="51"/>
        <v>239221275.40270001</v>
      </c>
    </row>
    <row r="215" spans="1:25" ht="24.9" customHeight="1">
      <c r="A215" s="143"/>
      <c r="B215" s="138"/>
      <c r="C215" s="38">
        <v>14</v>
      </c>
      <c r="D215" s="42" t="s">
        <v>541</v>
      </c>
      <c r="E215" s="42">
        <v>93645133.901700005</v>
      </c>
      <c r="F215" s="42">
        <v>0</v>
      </c>
      <c r="G215" s="42">
        <v>6454909.8263999997</v>
      </c>
      <c r="H215" s="42">
        <v>2809354.0170999998</v>
      </c>
      <c r="I215" s="42">
        <f t="shared" si="45"/>
        <v>1404677.0085499999</v>
      </c>
      <c r="J215" s="42">
        <f t="shared" si="53"/>
        <v>1404677.0085499999</v>
      </c>
      <c r="K215" s="42">
        <v>80435329.480800003</v>
      </c>
      <c r="L215" s="47">
        <f t="shared" si="50"/>
        <v>181940050.21745002</v>
      </c>
      <c r="M215" s="46"/>
      <c r="N215" s="138"/>
      <c r="O215" s="48">
        <v>11</v>
      </c>
      <c r="P215" s="39" t="s">
        <v>111</v>
      </c>
      <c r="Q215" s="42" t="s">
        <v>542</v>
      </c>
      <c r="R215" s="42">
        <v>105609650.7057</v>
      </c>
      <c r="S215" s="42">
        <f t="shared" si="55"/>
        <v>-2620951.4900000002</v>
      </c>
      <c r="T215" s="42">
        <v>5989483.9523</v>
      </c>
      <c r="U215" s="42">
        <v>3168289.5211999998</v>
      </c>
      <c r="V215" s="42">
        <f t="shared" si="56"/>
        <v>1584144.7605999999</v>
      </c>
      <c r="W215" s="42">
        <f t="shared" si="57"/>
        <v>1584144.7605999999</v>
      </c>
      <c r="X215" s="42">
        <v>73659957.5141</v>
      </c>
      <c r="Y215" s="47">
        <f t="shared" si="51"/>
        <v>184222285.4427</v>
      </c>
    </row>
    <row r="216" spans="1:25" ht="24.9" customHeight="1">
      <c r="A216" s="143"/>
      <c r="B216" s="138"/>
      <c r="C216" s="38">
        <v>15</v>
      </c>
      <c r="D216" s="42" t="s">
        <v>543</v>
      </c>
      <c r="E216" s="42">
        <v>101615771.4032</v>
      </c>
      <c r="F216" s="42">
        <v>0</v>
      </c>
      <c r="G216" s="42">
        <v>6827541.7988</v>
      </c>
      <c r="H216" s="42">
        <v>3048473.1420999998</v>
      </c>
      <c r="I216" s="42">
        <f t="shared" si="45"/>
        <v>1524236.5710499999</v>
      </c>
      <c r="J216" s="42">
        <f t="shared" si="53"/>
        <v>1524236.5710499999</v>
      </c>
      <c r="K216" s="42">
        <v>85648617.796100006</v>
      </c>
      <c r="L216" s="47">
        <f t="shared" si="50"/>
        <v>195616167.56915003</v>
      </c>
      <c r="M216" s="46"/>
      <c r="N216" s="138"/>
      <c r="O216" s="48">
        <v>12</v>
      </c>
      <c r="P216" s="39" t="s">
        <v>111</v>
      </c>
      <c r="Q216" s="42" t="s">
        <v>544</v>
      </c>
      <c r="R216" s="42">
        <v>109312911.01729999</v>
      </c>
      <c r="S216" s="42">
        <f t="shared" si="55"/>
        <v>-2620951.4900000002</v>
      </c>
      <c r="T216" s="42">
        <v>6183934.6551999999</v>
      </c>
      <c r="U216" s="42">
        <v>3279387.3305000002</v>
      </c>
      <c r="V216" s="42">
        <f t="shared" si="56"/>
        <v>1639693.6652500001</v>
      </c>
      <c r="W216" s="42">
        <f t="shared" si="57"/>
        <v>1639693.6652500001</v>
      </c>
      <c r="X216" s="42">
        <v>76380410.004500002</v>
      </c>
      <c r="Y216" s="47">
        <f t="shared" si="51"/>
        <v>190895997.85225001</v>
      </c>
    </row>
    <row r="217" spans="1:25" ht="24.9" customHeight="1">
      <c r="A217" s="143"/>
      <c r="B217" s="138"/>
      <c r="C217" s="38">
        <v>16</v>
      </c>
      <c r="D217" s="42" t="s">
        <v>545</v>
      </c>
      <c r="E217" s="42">
        <v>83918632.089200005</v>
      </c>
      <c r="F217" s="42">
        <v>0</v>
      </c>
      <c r="G217" s="42">
        <v>5937494.0252999999</v>
      </c>
      <c r="H217" s="42">
        <v>2517558.9627</v>
      </c>
      <c r="I217" s="42">
        <f t="shared" si="45"/>
        <v>1258779.48135</v>
      </c>
      <c r="J217" s="42">
        <f t="shared" si="53"/>
        <v>1258779.48135</v>
      </c>
      <c r="K217" s="42">
        <v>73196450.506200001</v>
      </c>
      <c r="L217" s="47">
        <f t="shared" si="50"/>
        <v>164311356.10205001</v>
      </c>
      <c r="M217" s="46"/>
      <c r="N217" s="138"/>
      <c r="O217" s="48">
        <v>13</v>
      </c>
      <c r="P217" s="39" t="s">
        <v>111</v>
      </c>
      <c r="Q217" s="42" t="s">
        <v>546</v>
      </c>
      <c r="R217" s="42">
        <v>101586279.99789999</v>
      </c>
      <c r="S217" s="42">
        <f t="shared" si="55"/>
        <v>-2620951.4900000002</v>
      </c>
      <c r="T217" s="42">
        <v>5882846.8913000003</v>
      </c>
      <c r="U217" s="42">
        <v>3047588.3999000001</v>
      </c>
      <c r="V217" s="42">
        <f t="shared" si="56"/>
        <v>1523794.19995</v>
      </c>
      <c r="W217" s="42">
        <f t="shared" si="57"/>
        <v>1523794.19995</v>
      </c>
      <c r="X217" s="42">
        <v>72168057.232700005</v>
      </c>
      <c r="Y217" s="47">
        <f t="shared" si="51"/>
        <v>178540026.83184999</v>
      </c>
    </row>
    <row r="218" spans="1:25" ht="24.9" customHeight="1">
      <c r="A218" s="143"/>
      <c r="B218" s="138"/>
      <c r="C218" s="38">
        <v>17</v>
      </c>
      <c r="D218" s="42" t="s">
        <v>547</v>
      </c>
      <c r="E218" s="42">
        <v>105702004.6726</v>
      </c>
      <c r="F218" s="42">
        <v>0</v>
      </c>
      <c r="G218" s="42">
        <v>7069735.7353999997</v>
      </c>
      <c r="H218" s="42">
        <v>3171060.1401999998</v>
      </c>
      <c r="I218" s="42">
        <f t="shared" si="45"/>
        <v>1585530.0700999999</v>
      </c>
      <c r="J218" s="42">
        <f t="shared" si="53"/>
        <v>1585530.0700999999</v>
      </c>
      <c r="K218" s="42">
        <v>89037019.525800005</v>
      </c>
      <c r="L218" s="47">
        <f t="shared" si="50"/>
        <v>203394290.00389999</v>
      </c>
      <c r="M218" s="46"/>
      <c r="N218" s="138"/>
      <c r="O218" s="48">
        <v>14</v>
      </c>
      <c r="P218" s="39" t="s">
        <v>111</v>
      </c>
      <c r="Q218" s="42" t="s">
        <v>548</v>
      </c>
      <c r="R218" s="42">
        <v>127047505.5801</v>
      </c>
      <c r="S218" s="42">
        <f t="shared" si="55"/>
        <v>-2620951.4900000002</v>
      </c>
      <c r="T218" s="42">
        <v>6808639.5988999996</v>
      </c>
      <c r="U218" s="42">
        <v>3811425.1674000002</v>
      </c>
      <c r="V218" s="42">
        <f t="shared" si="56"/>
        <v>1905712.5837000001</v>
      </c>
      <c r="W218" s="42">
        <f t="shared" si="57"/>
        <v>1905712.5837000001</v>
      </c>
      <c r="X218" s="42">
        <v>85120312.172999993</v>
      </c>
      <c r="Y218" s="47">
        <f t="shared" si="51"/>
        <v>218261218.44569999</v>
      </c>
    </row>
    <row r="219" spans="1:25" ht="24.9" customHeight="1">
      <c r="A219" s="143"/>
      <c r="B219" s="138"/>
      <c r="C219" s="38">
        <v>18</v>
      </c>
      <c r="D219" s="42" t="s">
        <v>549</v>
      </c>
      <c r="E219" s="42">
        <v>111134710.7613</v>
      </c>
      <c r="F219" s="42">
        <v>0</v>
      </c>
      <c r="G219" s="42">
        <v>6759703.5869000005</v>
      </c>
      <c r="H219" s="42">
        <v>3334041.3228000002</v>
      </c>
      <c r="I219" s="42">
        <f t="shared" si="45"/>
        <v>1667020.6614000001</v>
      </c>
      <c r="J219" s="42">
        <f t="shared" si="53"/>
        <v>1667020.6614000001</v>
      </c>
      <c r="K219" s="42">
        <v>84699530.805000007</v>
      </c>
      <c r="L219" s="47">
        <f t="shared" si="50"/>
        <v>204260965.81459999</v>
      </c>
      <c r="M219" s="46"/>
      <c r="N219" s="138"/>
      <c r="O219" s="48">
        <v>15</v>
      </c>
      <c r="P219" s="39" t="s">
        <v>111</v>
      </c>
      <c r="Q219" s="42" t="s">
        <v>550</v>
      </c>
      <c r="R219" s="42">
        <v>84317425.774800003</v>
      </c>
      <c r="S219" s="42">
        <f t="shared" si="55"/>
        <v>-2620951.4900000002</v>
      </c>
      <c r="T219" s="42">
        <v>5117650.9886999996</v>
      </c>
      <c r="U219" s="42">
        <v>2529522.7732000002</v>
      </c>
      <c r="V219" s="42">
        <f t="shared" si="56"/>
        <v>1264761.3866000001</v>
      </c>
      <c r="W219" s="42">
        <f t="shared" si="57"/>
        <v>1264761.3866000001</v>
      </c>
      <c r="X219" s="42">
        <v>61462623.578400001</v>
      </c>
      <c r="Y219" s="47">
        <f t="shared" si="51"/>
        <v>149541510.2385</v>
      </c>
    </row>
    <row r="220" spans="1:25" ht="24.9" customHeight="1">
      <c r="A220" s="143"/>
      <c r="B220" s="138"/>
      <c r="C220" s="38">
        <v>19</v>
      </c>
      <c r="D220" s="42" t="s">
        <v>551</v>
      </c>
      <c r="E220" s="42">
        <v>145138697.52430001</v>
      </c>
      <c r="F220" s="42">
        <v>0</v>
      </c>
      <c r="G220" s="42">
        <v>8690592.9802999999</v>
      </c>
      <c r="H220" s="42">
        <v>4354160.9256999996</v>
      </c>
      <c r="I220" s="42">
        <f t="shared" si="45"/>
        <v>2177080.4628499998</v>
      </c>
      <c r="J220" s="42">
        <f t="shared" si="53"/>
        <v>2177080.4628499998</v>
      </c>
      <c r="K220" s="42">
        <v>111713538.8872</v>
      </c>
      <c r="L220" s="47">
        <f t="shared" si="50"/>
        <v>267719909.85465002</v>
      </c>
      <c r="M220" s="46"/>
      <c r="N220" s="138"/>
      <c r="O220" s="48">
        <v>16</v>
      </c>
      <c r="P220" s="39" t="s">
        <v>111</v>
      </c>
      <c r="Q220" s="42" t="s">
        <v>552</v>
      </c>
      <c r="R220" s="42">
        <v>139353754.5968</v>
      </c>
      <c r="S220" s="42">
        <f t="shared" si="55"/>
        <v>-2620951.4900000002</v>
      </c>
      <c r="T220" s="42">
        <v>7388133.5586000001</v>
      </c>
      <c r="U220" s="42">
        <v>4180612.6379</v>
      </c>
      <c r="V220" s="42">
        <f t="shared" si="56"/>
        <v>2090306.31895</v>
      </c>
      <c r="W220" s="42">
        <f t="shared" si="57"/>
        <v>2090306.31895</v>
      </c>
      <c r="X220" s="42">
        <v>93227692.412100002</v>
      </c>
      <c r="Y220" s="47">
        <f t="shared" si="51"/>
        <v>239438935.39644998</v>
      </c>
    </row>
    <row r="221" spans="1:25" ht="24.9" customHeight="1">
      <c r="A221" s="143"/>
      <c r="B221" s="138"/>
      <c r="C221" s="38">
        <v>20</v>
      </c>
      <c r="D221" s="42" t="s">
        <v>553</v>
      </c>
      <c r="E221" s="42">
        <v>115053688.2639</v>
      </c>
      <c r="F221" s="42">
        <v>0</v>
      </c>
      <c r="G221" s="42">
        <v>7522801.9605999999</v>
      </c>
      <c r="H221" s="42">
        <v>3451610.6479000002</v>
      </c>
      <c r="I221" s="42">
        <f t="shared" si="45"/>
        <v>1725805.3239500001</v>
      </c>
      <c r="J221" s="42">
        <f t="shared" si="53"/>
        <v>1725805.3239500001</v>
      </c>
      <c r="K221" s="42">
        <v>95375619.090900004</v>
      </c>
      <c r="L221" s="47">
        <f t="shared" si="50"/>
        <v>219677914.63935</v>
      </c>
      <c r="M221" s="46"/>
      <c r="N221" s="138"/>
      <c r="O221" s="48">
        <v>17</v>
      </c>
      <c r="P221" s="39" t="s">
        <v>111</v>
      </c>
      <c r="Q221" s="42" t="s">
        <v>554</v>
      </c>
      <c r="R221" s="42">
        <v>112281320.5838</v>
      </c>
      <c r="S221" s="42">
        <f t="shared" si="55"/>
        <v>-2620951.4900000002</v>
      </c>
      <c r="T221" s="42">
        <v>5879966.8646999998</v>
      </c>
      <c r="U221" s="42">
        <v>3368439.6175000002</v>
      </c>
      <c r="V221" s="42">
        <f t="shared" si="56"/>
        <v>1684219.8087500001</v>
      </c>
      <c r="W221" s="42">
        <f t="shared" si="57"/>
        <v>1684219.8087500001</v>
      </c>
      <c r="X221" s="42">
        <v>72127764.369399995</v>
      </c>
      <c r="Y221" s="47">
        <f t="shared" si="51"/>
        <v>189352320.13665003</v>
      </c>
    </row>
    <row r="222" spans="1:25" ht="24.9" customHeight="1">
      <c r="A222" s="143"/>
      <c r="B222" s="138"/>
      <c r="C222" s="38">
        <v>21</v>
      </c>
      <c r="D222" s="42" t="s">
        <v>555</v>
      </c>
      <c r="E222" s="42">
        <v>91247792.0546</v>
      </c>
      <c r="F222" s="42">
        <v>0</v>
      </c>
      <c r="G222" s="42">
        <v>6510054.1851000004</v>
      </c>
      <c r="H222" s="42">
        <v>2737433.7615999999</v>
      </c>
      <c r="I222" s="42">
        <f t="shared" si="45"/>
        <v>1368716.8807999999</v>
      </c>
      <c r="J222" s="42">
        <f t="shared" si="53"/>
        <v>1368716.8807999999</v>
      </c>
      <c r="K222" s="42">
        <v>81206823.7764</v>
      </c>
      <c r="L222" s="47">
        <f t="shared" si="50"/>
        <v>180333386.8969</v>
      </c>
      <c r="M222" s="46"/>
      <c r="N222" s="139"/>
      <c r="O222" s="48">
        <v>18</v>
      </c>
      <c r="P222" s="39" t="s">
        <v>111</v>
      </c>
      <c r="Q222" s="42" t="s">
        <v>556</v>
      </c>
      <c r="R222" s="42">
        <v>131735737.2808</v>
      </c>
      <c r="S222" s="42">
        <f t="shared" si="55"/>
        <v>-2620951.4900000002</v>
      </c>
      <c r="T222" s="42">
        <v>6684037.6924999999</v>
      </c>
      <c r="U222" s="42">
        <v>3952072.1184</v>
      </c>
      <c r="V222" s="42">
        <f t="shared" si="56"/>
        <v>1976036.0592</v>
      </c>
      <c r="W222" s="42">
        <f t="shared" si="57"/>
        <v>1976036.0592</v>
      </c>
      <c r="X222" s="42">
        <v>83377075.653699994</v>
      </c>
      <c r="Y222" s="47">
        <f t="shared" si="51"/>
        <v>221151935.19619998</v>
      </c>
    </row>
    <row r="223" spans="1:25" ht="24.9" customHeight="1">
      <c r="A223" s="143"/>
      <c r="B223" s="138"/>
      <c r="C223" s="38">
        <v>22</v>
      </c>
      <c r="D223" s="42" t="s">
        <v>557</v>
      </c>
      <c r="E223" s="42">
        <v>107214940.6763</v>
      </c>
      <c r="F223" s="42">
        <v>0</v>
      </c>
      <c r="G223" s="42">
        <v>7282575.1365</v>
      </c>
      <c r="H223" s="42">
        <v>3216448.2203000002</v>
      </c>
      <c r="I223" s="42">
        <f t="shared" si="45"/>
        <v>1608224.1101500001</v>
      </c>
      <c r="J223" s="42">
        <f t="shared" si="53"/>
        <v>1608224.1101500001</v>
      </c>
      <c r="K223" s="42">
        <v>92014738.147100002</v>
      </c>
      <c r="L223" s="47">
        <f t="shared" si="50"/>
        <v>208120478.07005</v>
      </c>
      <c r="M223" s="46"/>
      <c r="N223" s="38"/>
      <c r="O223" s="145"/>
      <c r="P223" s="146"/>
      <c r="Q223" s="43"/>
      <c r="R223" s="43">
        <f>R205+R206+R207+R208+R209+R210+R211+R212+R213+R214+R215+R216+R217+R218+R219+R220+R221+R222</f>
        <v>2089367190.4348001</v>
      </c>
      <c r="S223" s="43">
        <f t="shared" ref="S223:X223" si="58">S205+S206+S207+S208+S209+S210+S211+S212+S213+S214+S215+S216+S217+S218+S219+S220+S221+S222</f>
        <v>-47177126.820000023</v>
      </c>
      <c r="T223" s="43">
        <f t="shared" si="58"/>
        <v>114890359.9721</v>
      </c>
      <c r="U223" s="43">
        <f t="shared" si="58"/>
        <v>62681015.712799996</v>
      </c>
      <c r="V223" s="43">
        <f t="shared" si="58"/>
        <v>31340507.856399998</v>
      </c>
      <c r="W223" s="43">
        <f t="shared" si="58"/>
        <v>31340507.856399998</v>
      </c>
      <c r="X223" s="43">
        <f t="shared" si="58"/>
        <v>1424926695.6426001</v>
      </c>
      <c r="Y223" s="49">
        <f t="shared" si="51"/>
        <v>3613347627.0859003</v>
      </c>
    </row>
    <row r="224" spans="1:25" ht="24.9" customHeight="1">
      <c r="A224" s="143"/>
      <c r="B224" s="138"/>
      <c r="C224" s="38">
        <v>23</v>
      </c>
      <c r="D224" s="42" t="s">
        <v>558</v>
      </c>
      <c r="E224" s="42">
        <v>133237342.8603</v>
      </c>
      <c r="F224" s="42">
        <v>0</v>
      </c>
      <c r="G224" s="42">
        <v>8499196.1925000008</v>
      </c>
      <c r="H224" s="42">
        <v>3997120.2858000002</v>
      </c>
      <c r="I224" s="42">
        <f t="shared" si="45"/>
        <v>1998560.1429000001</v>
      </c>
      <c r="J224" s="42">
        <f t="shared" si="53"/>
        <v>1998560.1429000001</v>
      </c>
      <c r="K224" s="42">
        <v>109035812.0368</v>
      </c>
      <c r="L224" s="47">
        <f t="shared" si="50"/>
        <v>252770911.23249999</v>
      </c>
      <c r="M224" s="46"/>
      <c r="N224" s="137">
        <v>29</v>
      </c>
      <c r="O224" s="48">
        <v>1</v>
      </c>
      <c r="P224" s="39" t="s">
        <v>112</v>
      </c>
      <c r="Q224" s="42" t="s">
        <v>559</v>
      </c>
      <c r="R224" s="42">
        <v>82328673.664199993</v>
      </c>
      <c r="S224" s="42">
        <f>-2734288.17</f>
        <v>-2734288.17</v>
      </c>
      <c r="T224" s="42">
        <v>4733530.9793999996</v>
      </c>
      <c r="U224" s="42">
        <v>2469860.2099000001</v>
      </c>
      <c r="V224" s="42">
        <v>0</v>
      </c>
      <c r="W224" s="42">
        <f>U224-V224</f>
        <v>2469860.2099000001</v>
      </c>
      <c r="X224" s="42">
        <v>60354813.0691</v>
      </c>
      <c r="Y224" s="47">
        <f t="shared" si="51"/>
        <v>147152589.75259998</v>
      </c>
    </row>
    <row r="225" spans="1:25" ht="24.9" customHeight="1">
      <c r="A225" s="143"/>
      <c r="B225" s="138"/>
      <c r="C225" s="38">
        <v>24</v>
      </c>
      <c r="D225" s="42" t="s">
        <v>560</v>
      </c>
      <c r="E225" s="42">
        <v>109646525.39139999</v>
      </c>
      <c r="F225" s="42">
        <v>0</v>
      </c>
      <c r="G225" s="42">
        <v>6693832.4874999998</v>
      </c>
      <c r="H225" s="42">
        <v>3289395.7617000001</v>
      </c>
      <c r="I225" s="42">
        <f t="shared" si="45"/>
        <v>1644697.8808500001</v>
      </c>
      <c r="J225" s="42">
        <f t="shared" si="53"/>
        <v>1644697.8808500001</v>
      </c>
      <c r="K225" s="42">
        <v>83777964.599700004</v>
      </c>
      <c r="L225" s="47">
        <f t="shared" si="50"/>
        <v>201763020.35944998</v>
      </c>
      <c r="M225" s="46"/>
      <c r="N225" s="138"/>
      <c r="O225" s="48">
        <v>2</v>
      </c>
      <c r="P225" s="39" t="s">
        <v>112</v>
      </c>
      <c r="Q225" s="42" t="s">
        <v>561</v>
      </c>
      <c r="R225" s="42">
        <v>82559616.987499997</v>
      </c>
      <c r="S225" s="42">
        <f t="shared" ref="S225:S253" si="59">-2734288.17</f>
        <v>-2734288.17</v>
      </c>
      <c r="T225" s="42">
        <v>4651433.9187000003</v>
      </c>
      <c r="U225" s="42">
        <v>2476788.5096</v>
      </c>
      <c r="V225" s="42">
        <v>0</v>
      </c>
      <c r="W225" s="42">
        <f t="shared" ref="W225:W253" si="60">U225-V225</f>
        <v>2476788.5096</v>
      </c>
      <c r="X225" s="42">
        <v>59206238.3926</v>
      </c>
      <c r="Y225" s="47">
        <f t="shared" si="51"/>
        <v>146159789.63839999</v>
      </c>
    </row>
    <row r="226" spans="1:25" ht="24.9" customHeight="1">
      <c r="A226" s="143"/>
      <c r="B226" s="139"/>
      <c r="C226" s="38">
        <v>25</v>
      </c>
      <c r="D226" s="42" t="s">
        <v>562</v>
      </c>
      <c r="E226" s="42">
        <v>105298221.9711</v>
      </c>
      <c r="F226" s="42">
        <v>0</v>
      </c>
      <c r="G226" s="42">
        <v>6469744.6804999998</v>
      </c>
      <c r="H226" s="42">
        <v>3158946.6590999998</v>
      </c>
      <c r="I226" s="42">
        <f t="shared" si="45"/>
        <v>1579473.3295499999</v>
      </c>
      <c r="J226" s="42">
        <f t="shared" si="53"/>
        <v>1579473.3295499999</v>
      </c>
      <c r="K226" s="42">
        <v>80642875.738900006</v>
      </c>
      <c r="L226" s="47">
        <f t="shared" si="50"/>
        <v>193990315.72005001</v>
      </c>
      <c r="M226" s="46"/>
      <c r="N226" s="138"/>
      <c r="O226" s="48">
        <v>3</v>
      </c>
      <c r="P226" s="39" t="s">
        <v>112</v>
      </c>
      <c r="Q226" s="42" t="s">
        <v>563</v>
      </c>
      <c r="R226" s="42">
        <v>102855414.8999</v>
      </c>
      <c r="S226" s="42">
        <f t="shared" si="59"/>
        <v>-2734288.17</v>
      </c>
      <c r="T226" s="42">
        <v>5539884.0925000003</v>
      </c>
      <c r="U226" s="42">
        <v>3085662.4470000002</v>
      </c>
      <c r="V226" s="42">
        <v>0</v>
      </c>
      <c r="W226" s="42">
        <f t="shared" si="60"/>
        <v>3085662.4470000002</v>
      </c>
      <c r="X226" s="42">
        <v>71636054.547000006</v>
      </c>
      <c r="Y226" s="47">
        <f t="shared" si="51"/>
        <v>180382727.81639999</v>
      </c>
    </row>
    <row r="227" spans="1:25" ht="24.9" customHeight="1">
      <c r="A227" s="38"/>
      <c r="B227" s="147" t="s">
        <v>564</v>
      </c>
      <c r="C227" s="148"/>
      <c r="D227" s="43"/>
      <c r="E227" s="43">
        <f>SUM(E202:E226)</f>
        <v>2696504890.2333999</v>
      </c>
      <c r="F227" s="43">
        <f t="shared" ref="F227:K227" si="61">SUM(F202:F226)</f>
        <v>0</v>
      </c>
      <c r="G227" s="43">
        <f t="shared" si="61"/>
        <v>174582732.20659998</v>
      </c>
      <c r="H227" s="43">
        <f t="shared" si="61"/>
        <v>80895146.706900001</v>
      </c>
      <c r="I227" s="43">
        <f t="shared" si="61"/>
        <v>40447573.35345</v>
      </c>
      <c r="J227" s="43">
        <f t="shared" si="61"/>
        <v>40447573.35345</v>
      </c>
      <c r="K227" s="43">
        <f t="shared" si="61"/>
        <v>2195696869.8157001</v>
      </c>
      <c r="L227" s="49">
        <f t="shared" si="50"/>
        <v>5107232065.6091499</v>
      </c>
      <c r="M227" s="46"/>
      <c r="N227" s="138"/>
      <c r="O227" s="48">
        <v>4</v>
      </c>
      <c r="P227" s="39" t="s">
        <v>112</v>
      </c>
      <c r="Q227" s="42" t="s">
        <v>565</v>
      </c>
      <c r="R227" s="42">
        <v>90921913.335099995</v>
      </c>
      <c r="S227" s="42">
        <f t="shared" si="59"/>
        <v>-2734288.17</v>
      </c>
      <c r="T227" s="42">
        <v>4729716.3026000001</v>
      </c>
      <c r="U227" s="42">
        <v>2727657.4001000002</v>
      </c>
      <c r="V227" s="42">
        <v>0</v>
      </c>
      <c r="W227" s="42">
        <f t="shared" si="60"/>
        <v>2727657.4001000002</v>
      </c>
      <c r="X227" s="42">
        <v>60301444.031300001</v>
      </c>
      <c r="Y227" s="47">
        <f t="shared" si="51"/>
        <v>155946442.89910001</v>
      </c>
    </row>
    <row r="228" spans="1:25" ht="24.9" customHeight="1">
      <c r="A228" s="143"/>
      <c r="B228" s="137" t="s">
        <v>566</v>
      </c>
      <c r="C228" s="38">
        <v>1</v>
      </c>
      <c r="D228" s="42" t="s">
        <v>567</v>
      </c>
      <c r="E228" s="42">
        <v>119573183.0643</v>
      </c>
      <c r="F228" s="42">
        <f>-3597883.0556</f>
        <v>-3597883.0556000001</v>
      </c>
      <c r="G228" s="42">
        <v>5507282.3644000003</v>
      </c>
      <c r="H228" s="42">
        <v>3587195.4918999998</v>
      </c>
      <c r="I228" s="42">
        <v>0</v>
      </c>
      <c r="J228" s="42">
        <f t="shared" si="53"/>
        <v>3587195.4918999998</v>
      </c>
      <c r="K228" s="42">
        <v>76115514.953799993</v>
      </c>
      <c r="L228" s="47">
        <f t="shared" si="50"/>
        <v>201185292.81879997</v>
      </c>
      <c r="M228" s="46"/>
      <c r="N228" s="138"/>
      <c r="O228" s="48">
        <v>5</v>
      </c>
      <c r="P228" s="39" t="s">
        <v>112</v>
      </c>
      <c r="Q228" s="42" t="s">
        <v>568</v>
      </c>
      <c r="R228" s="42">
        <v>86040658.069999993</v>
      </c>
      <c r="S228" s="42">
        <f t="shared" si="59"/>
        <v>-2734288.17</v>
      </c>
      <c r="T228" s="42">
        <v>4674604.5480000004</v>
      </c>
      <c r="U228" s="42">
        <v>2581219.7420999999</v>
      </c>
      <c r="V228" s="42">
        <v>0</v>
      </c>
      <c r="W228" s="42">
        <f t="shared" si="60"/>
        <v>2581219.7420999999</v>
      </c>
      <c r="X228" s="42">
        <v>59530405.881399997</v>
      </c>
      <c r="Y228" s="47">
        <f t="shared" si="51"/>
        <v>150092600.07149997</v>
      </c>
    </row>
    <row r="229" spans="1:25" ht="24.9" customHeight="1">
      <c r="A229" s="143"/>
      <c r="B229" s="138"/>
      <c r="C229" s="38">
        <v>2</v>
      </c>
      <c r="D229" s="42" t="s">
        <v>569</v>
      </c>
      <c r="E229" s="42">
        <v>112279031.0114</v>
      </c>
      <c r="F229" s="42">
        <f>-3522753.2894</f>
        <v>-3522753.2894000001</v>
      </c>
      <c r="G229" s="42">
        <v>5560405.2703999998</v>
      </c>
      <c r="H229" s="42">
        <v>3368370.9303000001</v>
      </c>
      <c r="I229" s="42">
        <v>0</v>
      </c>
      <c r="J229" s="42">
        <f t="shared" si="53"/>
        <v>3368370.9303000001</v>
      </c>
      <c r="K229" s="42">
        <v>76858728.220799997</v>
      </c>
      <c r="L229" s="47">
        <f t="shared" si="50"/>
        <v>194543782.1435</v>
      </c>
      <c r="M229" s="46"/>
      <c r="N229" s="138"/>
      <c r="O229" s="48">
        <v>6</v>
      </c>
      <c r="P229" s="39" t="s">
        <v>112</v>
      </c>
      <c r="Q229" s="42" t="s">
        <v>570</v>
      </c>
      <c r="R229" s="42">
        <v>97996083.472100005</v>
      </c>
      <c r="S229" s="42">
        <f t="shared" si="59"/>
        <v>-2734288.17</v>
      </c>
      <c r="T229" s="42">
        <v>5419966.3048999999</v>
      </c>
      <c r="U229" s="42">
        <v>2939882.5041999999</v>
      </c>
      <c r="V229" s="42">
        <v>0</v>
      </c>
      <c r="W229" s="42">
        <f t="shared" si="60"/>
        <v>2939882.5041999999</v>
      </c>
      <c r="X229" s="42">
        <v>69958350.948799998</v>
      </c>
      <c r="Y229" s="47">
        <f t="shared" si="51"/>
        <v>173579995.06</v>
      </c>
    </row>
    <row r="230" spans="1:25" ht="24.9" customHeight="1">
      <c r="A230" s="143"/>
      <c r="B230" s="138"/>
      <c r="C230" s="38">
        <v>3</v>
      </c>
      <c r="D230" s="42" t="s">
        <v>571</v>
      </c>
      <c r="E230" s="42">
        <v>113245597.77860001</v>
      </c>
      <c r="F230" s="42">
        <f>-3532708.9271</f>
        <v>-3532708.9271</v>
      </c>
      <c r="G230" s="42">
        <v>5565415.4299999997</v>
      </c>
      <c r="H230" s="42">
        <v>3397367.9334</v>
      </c>
      <c r="I230" s="42">
        <v>0</v>
      </c>
      <c r="J230" s="42">
        <f t="shared" si="53"/>
        <v>3397367.9334</v>
      </c>
      <c r="K230" s="42">
        <v>76928822.598100007</v>
      </c>
      <c r="L230" s="47">
        <f t="shared" si="50"/>
        <v>195604494.81300002</v>
      </c>
      <c r="M230" s="46"/>
      <c r="N230" s="138"/>
      <c r="O230" s="48">
        <v>7</v>
      </c>
      <c r="P230" s="39" t="s">
        <v>112</v>
      </c>
      <c r="Q230" s="42" t="s">
        <v>572</v>
      </c>
      <c r="R230" s="42">
        <v>82135277.865400001</v>
      </c>
      <c r="S230" s="42">
        <f t="shared" si="59"/>
        <v>-2734288.17</v>
      </c>
      <c r="T230" s="42">
        <v>4816497.4819999998</v>
      </c>
      <c r="U230" s="42">
        <v>2464058.3360000001</v>
      </c>
      <c r="V230" s="42">
        <v>0</v>
      </c>
      <c r="W230" s="42">
        <f t="shared" si="60"/>
        <v>2464058.3360000001</v>
      </c>
      <c r="X230" s="42">
        <v>61515551.628899999</v>
      </c>
      <c r="Y230" s="47">
        <f t="shared" si="51"/>
        <v>148197097.14229998</v>
      </c>
    </row>
    <row r="231" spans="1:25" ht="24.9" customHeight="1">
      <c r="A231" s="143"/>
      <c r="B231" s="138"/>
      <c r="C231" s="38">
        <v>4</v>
      </c>
      <c r="D231" s="42" t="s">
        <v>94</v>
      </c>
      <c r="E231" s="42">
        <v>109200400.14569999</v>
      </c>
      <c r="F231" s="42">
        <f>-3491043.3915</f>
        <v>-3491043.3914999999</v>
      </c>
      <c r="G231" s="42">
        <v>5236820.6947999997</v>
      </c>
      <c r="H231" s="42">
        <v>3276012.0044</v>
      </c>
      <c r="I231" s="42">
        <v>0</v>
      </c>
      <c r="J231" s="42">
        <f t="shared" si="53"/>
        <v>3276012.0044</v>
      </c>
      <c r="K231" s="42">
        <v>72331634.969699994</v>
      </c>
      <c r="L231" s="47">
        <f t="shared" si="50"/>
        <v>186553824.42309999</v>
      </c>
      <c r="M231" s="46"/>
      <c r="N231" s="138"/>
      <c r="O231" s="48">
        <v>8</v>
      </c>
      <c r="P231" s="39" t="s">
        <v>112</v>
      </c>
      <c r="Q231" s="42" t="s">
        <v>573</v>
      </c>
      <c r="R231" s="42">
        <v>85301702.728100002</v>
      </c>
      <c r="S231" s="42">
        <f t="shared" si="59"/>
        <v>-2734288.17</v>
      </c>
      <c r="T231" s="42">
        <v>4731770.3592999997</v>
      </c>
      <c r="U231" s="42">
        <v>2559051.0817999998</v>
      </c>
      <c r="V231" s="42">
        <v>0</v>
      </c>
      <c r="W231" s="42">
        <f t="shared" si="60"/>
        <v>2559051.0817999998</v>
      </c>
      <c r="X231" s="42">
        <v>60330181.205499999</v>
      </c>
      <c r="Y231" s="47">
        <f t="shared" si="51"/>
        <v>150188417.20469999</v>
      </c>
    </row>
    <row r="232" spans="1:25" ht="24.9" customHeight="1">
      <c r="A232" s="143"/>
      <c r="B232" s="138"/>
      <c r="C232" s="38">
        <v>5</v>
      </c>
      <c r="D232" s="42" t="s">
        <v>574</v>
      </c>
      <c r="E232" s="42">
        <v>108846038.836</v>
      </c>
      <c r="F232" s="42">
        <f>-3487393.47</f>
        <v>-3487393.47</v>
      </c>
      <c r="G232" s="42">
        <v>5440943.9398999996</v>
      </c>
      <c r="H232" s="42">
        <v>3265381.1650999999</v>
      </c>
      <c r="I232" s="42">
        <v>0</v>
      </c>
      <c r="J232" s="42">
        <f t="shared" si="53"/>
        <v>3265381.1650999999</v>
      </c>
      <c r="K232" s="42">
        <v>75187410.661300004</v>
      </c>
      <c r="L232" s="47">
        <f t="shared" si="50"/>
        <v>189252381.13229999</v>
      </c>
      <c r="M232" s="46"/>
      <c r="N232" s="138"/>
      <c r="O232" s="48">
        <v>9</v>
      </c>
      <c r="P232" s="39" t="s">
        <v>112</v>
      </c>
      <c r="Q232" s="42" t="s">
        <v>575</v>
      </c>
      <c r="R232" s="42">
        <v>83898457.185499996</v>
      </c>
      <c r="S232" s="42">
        <f t="shared" si="59"/>
        <v>-2734288.17</v>
      </c>
      <c r="T232" s="42">
        <v>4714381.5193999996</v>
      </c>
      <c r="U232" s="42">
        <v>2516953.7156000002</v>
      </c>
      <c r="V232" s="42">
        <v>0</v>
      </c>
      <c r="W232" s="42">
        <f t="shared" si="60"/>
        <v>2516953.7156000002</v>
      </c>
      <c r="X232" s="42">
        <v>60086903.540399998</v>
      </c>
      <c r="Y232" s="47">
        <f t="shared" si="51"/>
        <v>148482407.79089999</v>
      </c>
    </row>
    <row r="233" spans="1:25" ht="24.9" customHeight="1">
      <c r="A233" s="143"/>
      <c r="B233" s="138"/>
      <c r="C233" s="38">
        <v>6</v>
      </c>
      <c r="D233" s="42" t="s">
        <v>576</v>
      </c>
      <c r="E233" s="42">
        <v>113133699.3653</v>
      </c>
      <c r="F233" s="42">
        <f>-3531556.3735</f>
        <v>-3531556.3735000002</v>
      </c>
      <c r="G233" s="42">
        <v>5306028.2778000003</v>
      </c>
      <c r="H233" s="42">
        <v>3394010.9810000001</v>
      </c>
      <c r="I233" s="42">
        <v>0</v>
      </c>
      <c r="J233" s="42">
        <f t="shared" si="53"/>
        <v>3394010.9810000001</v>
      </c>
      <c r="K233" s="42">
        <v>73299880.077000007</v>
      </c>
      <c r="L233" s="47">
        <f t="shared" si="50"/>
        <v>191602062.3276</v>
      </c>
      <c r="M233" s="46"/>
      <c r="N233" s="138"/>
      <c r="O233" s="48">
        <v>10</v>
      </c>
      <c r="P233" s="39" t="s">
        <v>112</v>
      </c>
      <c r="Q233" s="42" t="s">
        <v>577</v>
      </c>
      <c r="R233" s="42">
        <v>95241327.853200004</v>
      </c>
      <c r="S233" s="42">
        <f t="shared" si="59"/>
        <v>-2734288.17</v>
      </c>
      <c r="T233" s="42">
        <v>5346965.7811000003</v>
      </c>
      <c r="U233" s="42">
        <v>2857239.8355999999</v>
      </c>
      <c r="V233" s="42">
        <v>0</v>
      </c>
      <c r="W233" s="42">
        <f t="shared" si="60"/>
        <v>2857239.8355999999</v>
      </c>
      <c r="X233" s="42">
        <v>68937040.900900006</v>
      </c>
      <c r="Y233" s="47">
        <f t="shared" si="51"/>
        <v>169648286.2008</v>
      </c>
    </row>
    <row r="234" spans="1:25" ht="24.9" customHeight="1">
      <c r="A234" s="143"/>
      <c r="B234" s="138"/>
      <c r="C234" s="38">
        <v>7</v>
      </c>
      <c r="D234" s="42" t="s">
        <v>578</v>
      </c>
      <c r="E234" s="42">
        <v>132188109.2067</v>
      </c>
      <c r="F234" s="42">
        <f>-3727816.7948</f>
        <v>-3727816.7947999998</v>
      </c>
      <c r="G234" s="42">
        <v>6190674.6429000003</v>
      </c>
      <c r="H234" s="42">
        <v>3965643.2762000002</v>
      </c>
      <c r="I234" s="42">
        <v>0</v>
      </c>
      <c r="J234" s="42">
        <f t="shared" si="53"/>
        <v>3965643.2762000002</v>
      </c>
      <c r="K234" s="42">
        <v>85676479.242200002</v>
      </c>
      <c r="L234" s="47">
        <f t="shared" si="50"/>
        <v>224293089.57319999</v>
      </c>
      <c r="M234" s="46"/>
      <c r="N234" s="138"/>
      <c r="O234" s="48">
        <v>11</v>
      </c>
      <c r="P234" s="39" t="s">
        <v>112</v>
      </c>
      <c r="Q234" s="42" t="s">
        <v>579</v>
      </c>
      <c r="R234" s="42">
        <v>100844433.9016</v>
      </c>
      <c r="S234" s="42">
        <f t="shared" si="59"/>
        <v>-2734288.17</v>
      </c>
      <c r="T234" s="42">
        <v>5723140.7296000002</v>
      </c>
      <c r="U234" s="42">
        <v>3025333.017</v>
      </c>
      <c r="V234" s="42">
        <v>0</v>
      </c>
      <c r="W234" s="42">
        <f t="shared" si="60"/>
        <v>3025333.017</v>
      </c>
      <c r="X234" s="42">
        <v>74199897.0405</v>
      </c>
      <c r="Y234" s="47">
        <f t="shared" si="51"/>
        <v>181058516.5187</v>
      </c>
    </row>
    <row r="235" spans="1:25" ht="24.9" customHeight="1">
      <c r="A235" s="143"/>
      <c r="B235" s="138"/>
      <c r="C235" s="38">
        <v>8</v>
      </c>
      <c r="D235" s="42" t="s">
        <v>580</v>
      </c>
      <c r="E235" s="42">
        <v>117088705.2947</v>
      </c>
      <c r="F235" s="42">
        <f>-3572292.9345</f>
        <v>-3572292.9345</v>
      </c>
      <c r="G235" s="42">
        <v>5499946.4474999998</v>
      </c>
      <c r="H235" s="42">
        <v>3512661.1587999999</v>
      </c>
      <c r="I235" s="42">
        <v>0</v>
      </c>
      <c r="J235" s="42">
        <f t="shared" si="53"/>
        <v>3512661.1587999999</v>
      </c>
      <c r="K235" s="42">
        <v>76012882.188800007</v>
      </c>
      <c r="L235" s="47">
        <f t="shared" si="50"/>
        <v>198541902.15530002</v>
      </c>
      <c r="M235" s="46"/>
      <c r="N235" s="138"/>
      <c r="O235" s="48">
        <v>12</v>
      </c>
      <c r="P235" s="39" t="s">
        <v>112</v>
      </c>
      <c r="Q235" s="42" t="s">
        <v>581</v>
      </c>
      <c r="R235" s="42">
        <v>116552926.2809</v>
      </c>
      <c r="S235" s="42">
        <f t="shared" si="59"/>
        <v>-2734288.17</v>
      </c>
      <c r="T235" s="42">
        <v>5949554.2939999998</v>
      </c>
      <c r="U235" s="42">
        <v>3496587.7884</v>
      </c>
      <c r="V235" s="42">
        <v>0</v>
      </c>
      <c r="W235" s="42">
        <f t="shared" si="60"/>
        <v>3496587.7884</v>
      </c>
      <c r="X235" s="42">
        <v>77367524.289100006</v>
      </c>
      <c r="Y235" s="47">
        <f t="shared" si="51"/>
        <v>200632304.4824</v>
      </c>
    </row>
    <row r="236" spans="1:25" ht="24.9" customHeight="1">
      <c r="A236" s="143"/>
      <c r="B236" s="138"/>
      <c r="C236" s="38">
        <v>9</v>
      </c>
      <c r="D236" s="42" t="s">
        <v>582</v>
      </c>
      <c r="E236" s="42">
        <v>105937225.8976</v>
      </c>
      <c r="F236" s="42">
        <f>-3457432.6967</f>
        <v>-3457432.6967000002</v>
      </c>
      <c r="G236" s="42">
        <v>5172503.7230000002</v>
      </c>
      <c r="H236" s="42">
        <v>3178116.7768999999</v>
      </c>
      <c r="I236" s="42">
        <v>0</v>
      </c>
      <c r="J236" s="42">
        <f t="shared" si="53"/>
        <v>3178116.7768999999</v>
      </c>
      <c r="K236" s="42">
        <v>71431811.705799997</v>
      </c>
      <c r="L236" s="47">
        <f t="shared" si="50"/>
        <v>182262225.4066</v>
      </c>
      <c r="M236" s="46"/>
      <c r="N236" s="138"/>
      <c r="O236" s="48">
        <v>13</v>
      </c>
      <c r="P236" s="39" t="s">
        <v>112</v>
      </c>
      <c r="Q236" s="42" t="s">
        <v>583</v>
      </c>
      <c r="R236" s="42">
        <v>108644139.04799999</v>
      </c>
      <c r="S236" s="42">
        <f t="shared" si="59"/>
        <v>-2734288.17</v>
      </c>
      <c r="T236" s="42">
        <v>5575770.3109999998</v>
      </c>
      <c r="U236" s="42">
        <v>3259324.1713999999</v>
      </c>
      <c r="V236" s="42">
        <v>0</v>
      </c>
      <c r="W236" s="42">
        <f t="shared" si="60"/>
        <v>3259324.1713999999</v>
      </c>
      <c r="X236" s="42">
        <v>72138118.828400001</v>
      </c>
      <c r="Y236" s="47">
        <f t="shared" si="51"/>
        <v>186883064.18879998</v>
      </c>
    </row>
    <row r="237" spans="1:25" ht="24.9" customHeight="1">
      <c r="A237" s="143"/>
      <c r="B237" s="138"/>
      <c r="C237" s="38">
        <v>10</v>
      </c>
      <c r="D237" s="42" t="s">
        <v>584</v>
      </c>
      <c r="E237" s="42">
        <v>147146348.49779999</v>
      </c>
      <c r="F237" s="42">
        <f>-3881886.6595</f>
        <v>-3881886.6595000001</v>
      </c>
      <c r="G237" s="42">
        <v>6402253.3530999999</v>
      </c>
      <c r="H237" s="42">
        <v>4414390.4549000002</v>
      </c>
      <c r="I237" s="42">
        <v>0</v>
      </c>
      <c r="J237" s="42">
        <f t="shared" si="53"/>
        <v>4414390.4549000002</v>
      </c>
      <c r="K237" s="42">
        <v>88636560.232700005</v>
      </c>
      <c r="L237" s="47">
        <f t="shared" si="50"/>
        <v>242717665.87900001</v>
      </c>
      <c r="M237" s="46"/>
      <c r="N237" s="138"/>
      <c r="O237" s="48">
        <v>14</v>
      </c>
      <c r="P237" s="39" t="s">
        <v>112</v>
      </c>
      <c r="Q237" s="42" t="s">
        <v>585</v>
      </c>
      <c r="R237" s="42">
        <v>94704040.644199997</v>
      </c>
      <c r="S237" s="42">
        <f t="shared" si="59"/>
        <v>-2734288.17</v>
      </c>
      <c r="T237" s="42">
        <v>5376276.8444999997</v>
      </c>
      <c r="U237" s="42">
        <v>2841121.2193</v>
      </c>
      <c r="V237" s="42">
        <v>0</v>
      </c>
      <c r="W237" s="42">
        <f t="shared" si="60"/>
        <v>2841121.2193</v>
      </c>
      <c r="X237" s="42">
        <v>69347115.815200001</v>
      </c>
      <c r="Y237" s="47">
        <f t="shared" si="51"/>
        <v>169534266.35320002</v>
      </c>
    </row>
    <row r="238" spans="1:25" ht="24.9" customHeight="1">
      <c r="A238" s="143"/>
      <c r="B238" s="138"/>
      <c r="C238" s="38">
        <v>11</v>
      </c>
      <c r="D238" s="42" t="s">
        <v>586</v>
      </c>
      <c r="E238" s="42">
        <v>114153939.89120001</v>
      </c>
      <c r="F238" s="42">
        <f>-3542064.8509</f>
        <v>-3542064.8509</v>
      </c>
      <c r="G238" s="42">
        <v>5473624.091</v>
      </c>
      <c r="H238" s="42">
        <v>3424618.1967000002</v>
      </c>
      <c r="I238" s="42">
        <v>0</v>
      </c>
      <c r="J238" s="42">
        <f t="shared" si="53"/>
        <v>3424618.1967000002</v>
      </c>
      <c r="K238" s="42">
        <v>75644620.623199999</v>
      </c>
      <c r="L238" s="47">
        <f t="shared" si="50"/>
        <v>195154737.95120001</v>
      </c>
      <c r="M238" s="46"/>
      <c r="N238" s="138"/>
      <c r="O238" s="48">
        <v>15</v>
      </c>
      <c r="P238" s="39" t="s">
        <v>112</v>
      </c>
      <c r="Q238" s="42" t="s">
        <v>587</v>
      </c>
      <c r="R238" s="42">
        <v>74420448.135700002</v>
      </c>
      <c r="S238" s="42">
        <f t="shared" si="59"/>
        <v>-2734288.17</v>
      </c>
      <c r="T238" s="42">
        <v>4308167.3498</v>
      </c>
      <c r="U238" s="42">
        <v>2232613.4441</v>
      </c>
      <c r="V238" s="42">
        <v>0</v>
      </c>
      <c r="W238" s="42">
        <f t="shared" si="60"/>
        <v>2232613.4441</v>
      </c>
      <c r="X238" s="42">
        <v>54403785.234300002</v>
      </c>
      <c r="Y238" s="47">
        <f t="shared" si="51"/>
        <v>132630725.99390002</v>
      </c>
    </row>
    <row r="239" spans="1:25" ht="24.9" customHeight="1">
      <c r="A239" s="143"/>
      <c r="B239" s="138"/>
      <c r="C239" s="38">
        <v>12</v>
      </c>
      <c r="D239" s="42" t="s">
        <v>588</v>
      </c>
      <c r="E239" s="42">
        <v>125960103.90700001</v>
      </c>
      <c r="F239" s="42">
        <f>-3663668.3402</f>
        <v>-3663668.3402</v>
      </c>
      <c r="G239" s="42">
        <v>5992148.4305999996</v>
      </c>
      <c r="H239" s="42">
        <v>3778803.1172000002</v>
      </c>
      <c r="I239" s="42">
        <v>0</v>
      </c>
      <c r="J239" s="42">
        <f t="shared" si="53"/>
        <v>3778803.1172000002</v>
      </c>
      <c r="K239" s="42">
        <v>82899008.548999995</v>
      </c>
      <c r="L239" s="47">
        <f t="shared" si="50"/>
        <v>214966395.6636</v>
      </c>
      <c r="M239" s="46"/>
      <c r="N239" s="138"/>
      <c r="O239" s="48">
        <v>16</v>
      </c>
      <c r="P239" s="39" t="s">
        <v>112</v>
      </c>
      <c r="Q239" s="42" t="s">
        <v>333</v>
      </c>
      <c r="R239" s="42">
        <v>95897790.727899998</v>
      </c>
      <c r="S239" s="42">
        <f t="shared" si="59"/>
        <v>-2734288.17</v>
      </c>
      <c r="T239" s="42">
        <v>4956879.7607000005</v>
      </c>
      <c r="U239" s="42">
        <v>2876933.7217999999</v>
      </c>
      <c r="V239" s="42">
        <v>0</v>
      </c>
      <c r="W239" s="42">
        <f t="shared" si="60"/>
        <v>2876933.7217999999</v>
      </c>
      <c r="X239" s="42">
        <v>63479562.629199997</v>
      </c>
      <c r="Y239" s="47">
        <f t="shared" si="51"/>
        <v>164476878.66960001</v>
      </c>
    </row>
    <row r="240" spans="1:25" ht="24.9" customHeight="1">
      <c r="A240" s="143"/>
      <c r="B240" s="139"/>
      <c r="C240" s="38">
        <v>13</v>
      </c>
      <c r="D240" s="42" t="s">
        <v>589</v>
      </c>
      <c r="E240" s="42">
        <v>137957567.6015</v>
      </c>
      <c r="F240" s="42">
        <f>-3787242.2163</f>
        <v>-3787242.2163</v>
      </c>
      <c r="G240" s="42">
        <v>6432205.6299999999</v>
      </c>
      <c r="H240" s="42">
        <v>4138727.0279999999</v>
      </c>
      <c r="I240" s="42">
        <v>0</v>
      </c>
      <c r="J240" s="42">
        <f t="shared" si="53"/>
        <v>4138727.0279999999</v>
      </c>
      <c r="K240" s="42">
        <v>89055606.010900006</v>
      </c>
      <c r="L240" s="47">
        <f t="shared" si="50"/>
        <v>233796864.05410004</v>
      </c>
      <c r="M240" s="46"/>
      <c r="N240" s="138"/>
      <c r="O240" s="48">
        <v>17</v>
      </c>
      <c r="P240" s="39" t="s">
        <v>112</v>
      </c>
      <c r="Q240" s="42" t="s">
        <v>590</v>
      </c>
      <c r="R240" s="42">
        <v>84547014.160300002</v>
      </c>
      <c r="S240" s="42">
        <f t="shared" si="59"/>
        <v>-2734288.17</v>
      </c>
      <c r="T240" s="42">
        <v>4579770.1619999995</v>
      </c>
      <c r="U240" s="42">
        <v>2536410.4248000002</v>
      </c>
      <c r="V240" s="42">
        <v>0</v>
      </c>
      <c r="W240" s="42">
        <f t="shared" si="60"/>
        <v>2536410.4248000002</v>
      </c>
      <c r="X240" s="42">
        <v>58203630.315099999</v>
      </c>
      <c r="Y240" s="47">
        <f t="shared" si="51"/>
        <v>147132536.89219999</v>
      </c>
    </row>
    <row r="241" spans="1:25" ht="24.9" customHeight="1">
      <c r="A241" s="38"/>
      <c r="B241" s="144" t="s">
        <v>591</v>
      </c>
      <c r="C241" s="145"/>
      <c r="D241" s="43"/>
      <c r="E241" s="43">
        <f>SUM(E228:E240)</f>
        <v>1556709950.4977999</v>
      </c>
      <c r="F241" s="43">
        <f>SUM(F220:F240)</f>
        <v>-46795743.000000007</v>
      </c>
      <c r="G241" s="43">
        <f t="shared" ref="G241:K241" si="62">SUM(G228:G240)</f>
        <v>73780252.295399994</v>
      </c>
      <c r="H241" s="43">
        <f t="shared" si="62"/>
        <v>46701298.514799997</v>
      </c>
      <c r="I241" s="43">
        <f t="shared" si="62"/>
        <v>0</v>
      </c>
      <c r="J241" s="43">
        <f t="shared" si="62"/>
        <v>46701298.514799997</v>
      </c>
      <c r="K241" s="43">
        <f t="shared" si="62"/>
        <v>1020078960.0333002</v>
      </c>
      <c r="L241" s="49">
        <f t="shared" si="50"/>
        <v>2650474718.3413</v>
      </c>
      <c r="M241" s="46"/>
      <c r="N241" s="138"/>
      <c r="O241" s="48">
        <v>18</v>
      </c>
      <c r="P241" s="39" t="s">
        <v>112</v>
      </c>
      <c r="Q241" s="42" t="s">
        <v>592</v>
      </c>
      <c r="R241" s="42">
        <v>88141177.5748</v>
      </c>
      <c r="S241" s="42">
        <f t="shared" si="59"/>
        <v>-2734288.17</v>
      </c>
      <c r="T241" s="42">
        <v>5063799.3903999999</v>
      </c>
      <c r="U241" s="42">
        <v>2644235.3272000002</v>
      </c>
      <c r="V241" s="42">
        <v>0</v>
      </c>
      <c r="W241" s="42">
        <f t="shared" si="60"/>
        <v>2644235.3272000002</v>
      </c>
      <c r="X241" s="42">
        <v>64975416.172700003</v>
      </c>
      <c r="Y241" s="47">
        <f t="shared" si="51"/>
        <v>158090340.29509997</v>
      </c>
    </row>
    <row r="242" spans="1:25" ht="24.9" customHeight="1">
      <c r="A242" s="143">
        <v>12</v>
      </c>
      <c r="B242" s="137" t="s">
        <v>593</v>
      </c>
      <c r="C242" s="38">
        <v>1</v>
      </c>
      <c r="D242" s="42" t="s">
        <v>594</v>
      </c>
      <c r="E242" s="42">
        <v>143229274.7401</v>
      </c>
      <c r="F242" s="42">
        <v>0</v>
      </c>
      <c r="G242" s="42">
        <v>8415992.3998000007</v>
      </c>
      <c r="H242" s="42">
        <v>4296878.2422000002</v>
      </c>
      <c r="I242" s="42">
        <f t="shared" ref="I242:I259" si="63">H242/2</f>
        <v>2148439.1211000001</v>
      </c>
      <c r="J242" s="42">
        <f t="shared" ref="J242:J305" si="64">H242-I242</f>
        <v>2148439.1211000001</v>
      </c>
      <c r="K242" s="42">
        <v>96160961.471799999</v>
      </c>
      <c r="L242" s="47">
        <f t="shared" si="50"/>
        <v>249954667.73280001</v>
      </c>
      <c r="M242" s="46"/>
      <c r="N242" s="138"/>
      <c r="O242" s="48">
        <v>19</v>
      </c>
      <c r="P242" s="39" t="s">
        <v>112</v>
      </c>
      <c r="Q242" s="42" t="s">
        <v>595</v>
      </c>
      <c r="R242" s="42">
        <v>93402711.445099995</v>
      </c>
      <c r="S242" s="42">
        <f t="shared" si="59"/>
        <v>-2734288.17</v>
      </c>
      <c r="T242" s="42">
        <v>5030858.4067000002</v>
      </c>
      <c r="U242" s="42">
        <v>2802081.3434000001</v>
      </c>
      <c r="V242" s="42">
        <v>0</v>
      </c>
      <c r="W242" s="42">
        <f t="shared" si="60"/>
        <v>2802081.3434000001</v>
      </c>
      <c r="X242" s="42">
        <v>64514557.0458</v>
      </c>
      <c r="Y242" s="47">
        <f t="shared" si="51"/>
        <v>163015920.07099998</v>
      </c>
    </row>
    <row r="243" spans="1:25" ht="24.9" customHeight="1">
      <c r="A243" s="143"/>
      <c r="B243" s="138"/>
      <c r="C243" s="38">
        <v>2</v>
      </c>
      <c r="D243" s="42" t="s">
        <v>596</v>
      </c>
      <c r="E243" s="42">
        <v>136036644.53690001</v>
      </c>
      <c r="F243" s="42">
        <v>0</v>
      </c>
      <c r="G243" s="42">
        <v>9261405.1947000008</v>
      </c>
      <c r="H243" s="42">
        <v>4081099.3361</v>
      </c>
      <c r="I243" s="42">
        <f t="shared" si="63"/>
        <v>2040549.66805</v>
      </c>
      <c r="J243" s="42">
        <f t="shared" si="64"/>
        <v>2040549.66805</v>
      </c>
      <c r="K243" s="42">
        <v>107988665.4051</v>
      </c>
      <c r="L243" s="47">
        <f t="shared" si="50"/>
        <v>255327264.80475003</v>
      </c>
      <c r="M243" s="46"/>
      <c r="N243" s="138"/>
      <c r="O243" s="48">
        <v>20</v>
      </c>
      <c r="P243" s="39" t="s">
        <v>112</v>
      </c>
      <c r="Q243" s="42" t="s">
        <v>341</v>
      </c>
      <c r="R243" s="42">
        <v>92435785.662</v>
      </c>
      <c r="S243" s="42">
        <f t="shared" si="59"/>
        <v>-2734288.17</v>
      </c>
      <c r="T243" s="42">
        <v>5204116.4607999995</v>
      </c>
      <c r="U243" s="42">
        <v>2773073.5699</v>
      </c>
      <c r="V243" s="42">
        <v>0</v>
      </c>
      <c r="W243" s="42">
        <f t="shared" si="60"/>
        <v>2773073.5699</v>
      </c>
      <c r="X243" s="42">
        <v>66938514.881800003</v>
      </c>
      <c r="Y243" s="47">
        <f t="shared" si="51"/>
        <v>164617202.40450001</v>
      </c>
    </row>
    <row r="244" spans="1:25" ht="24.9" customHeight="1">
      <c r="A244" s="143"/>
      <c r="B244" s="138"/>
      <c r="C244" s="38">
        <v>3</v>
      </c>
      <c r="D244" s="42" t="s">
        <v>597</v>
      </c>
      <c r="E244" s="42">
        <v>90017939.329699993</v>
      </c>
      <c r="F244" s="42">
        <v>0</v>
      </c>
      <c r="G244" s="42">
        <v>6711886.0834999997</v>
      </c>
      <c r="H244" s="42">
        <v>2700538.1798999999</v>
      </c>
      <c r="I244" s="42">
        <f t="shared" si="63"/>
        <v>1350269.0899499999</v>
      </c>
      <c r="J244" s="42">
        <f t="shared" si="64"/>
        <v>1350269.0899499999</v>
      </c>
      <c r="K244" s="42">
        <v>72319750.288599998</v>
      </c>
      <c r="L244" s="47">
        <f t="shared" si="50"/>
        <v>170399844.79174998</v>
      </c>
      <c r="M244" s="46"/>
      <c r="N244" s="138"/>
      <c r="O244" s="48">
        <v>21</v>
      </c>
      <c r="P244" s="39" t="s">
        <v>112</v>
      </c>
      <c r="Q244" s="42" t="s">
        <v>598</v>
      </c>
      <c r="R244" s="42">
        <v>100012036.36310001</v>
      </c>
      <c r="S244" s="42">
        <f t="shared" si="59"/>
        <v>-2734288.17</v>
      </c>
      <c r="T244" s="42">
        <v>5466057.5987999998</v>
      </c>
      <c r="U244" s="42">
        <v>3000361.0909000002</v>
      </c>
      <c r="V244" s="42">
        <v>0</v>
      </c>
      <c r="W244" s="42">
        <f t="shared" si="60"/>
        <v>3000361.0909000002</v>
      </c>
      <c r="X244" s="42">
        <v>70603188.810000002</v>
      </c>
      <c r="Y244" s="47">
        <f t="shared" si="51"/>
        <v>176347355.69280002</v>
      </c>
    </row>
    <row r="245" spans="1:25" ht="24.9" customHeight="1">
      <c r="A245" s="143"/>
      <c r="B245" s="138"/>
      <c r="C245" s="38">
        <v>4</v>
      </c>
      <c r="D245" s="42" t="s">
        <v>599</v>
      </c>
      <c r="E245" s="42">
        <v>92676120.7764</v>
      </c>
      <c r="F245" s="42">
        <v>0</v>
      </c>
      <c r="G245" s="42">
        <v>6864429.6820999999</v>
      </c>
      <c r="H245" s="42">
        <v>2780283.6233000001</v>
      </c>
      <c r="I245" s="42">
        <f t="shared" si="63"/>
        <v>1390141.81165</v>
      </c>
      <c r="J245" s="42">
        <f t="shared" si="64"/>
        <v>1390141.81165</v>
      </c>
      <c r="K245" s="42">
        <v>74453903.606000006</v>
      </c>
      <c r="L245" s="47">
        <f t="shared" si="50"/>
        <v>175384595.87615001</v>
      </c>
      <c r="M245" s="46"/>
      <c r="N245" s="138"/>
      <c r="O245" s="48">
        <v>22</v>
      </c>
      <c r="P245" s="39" t="s">
        <v>112</v>
      </c>
      <c r="Q245" s="42" t="s">
        <v>600</v>
      </c>
      <c r="R245" s="42">
        <v>90777510.485300004</v>
      </c>
      <c r="S245" s="42">
        <f t="shared" si="59"/>
        <v>-2734288.17</v>
      </c>
      <c r="T245" s="42">
        <v>5026750.2932000002</v>
      </c>
      <c r="U245" s="42">
        <v>2723325.3146000002</v>
      </c>
      <c r="V245" s="42">
        <v>0</v>
      </c>
      <c r="W245" s="42">
        <f t="shared" si="60"/>
        <v>2723325.3146000002</v>
      </c>
      <c r="X245" s="42">
        <v>64457082.697400004</v>
      </c>
      <c r="Y245" s="47">
        <f t="shared" si="51"/>
        <v>160250380.62050003</v>
      </c>
    </row>
    <row r="246" spans="1:25" ht="24.9" customHeight="1">
      <c r="A246" s="143"/>
      <c r="B246" s="138"/>
      <c r="C246" s="38">
        <v>5</v>
      </c>
      <c r="D246" s="42" t="s">
        <v>601</v>
      </c>
      <c r="E246" s="42">
        <v>110965280.90090001</v>
      </c>
      <c r="F246" s="42">
        <v>0</v>
      </c>
      <c r="G246" s="42">
        <v>7390170.3903000001</v>
      </c>
      <c r="H246" s="42">
        <v>3328958.4270000001</v>
      </c>
      <c r="I246" s="42">
        <f t="shared" si="63"/>
        <v>1664479.2135000001</v>
      </c>
      <c r="J246" s="42">
        <f t="shared" si="64"/>
        <v>1664479.2135000001</v>
      </c>
      <c r="K246" s="42">
        <v>81809251.762799993</v>
      </c>
      <c r="L246" s="47">
        <f t="shared" si="50"/>
        <v>201829182.26749998</v>
      </c>
      <c r="M246" s="46"/>
      <c r="N246" s="138"/>
      <c r="O246" s="48">
        <v>23</v>
      </c>
      <c r="P246" s="39" t="s">
        <v>112</v>
      </c>
      <c r="Q246" s="42" t="s">
        <v>602</v>
      </c>
      <c r="R246" s="42">
        <v>111623688.015</v>
      </c>
      <c r="S246" s="42">
        <f t="shared" si="59"/>
        <v>-2734288.17</v>
      </c>
      <c r="T246" s="42">
        <v>5985310.0960999997</v>
      </c>
      <c r="U246" s="42">
        <v>3348710.6403999999</v>
      </c>
      <c r="V246" s="42">
        <v>0</v>
      </c>
      <c r="W246" s="42">
        <f t="shared" si="60"/>
        <v>3348710.6403999999</v>
      </c>
      <c r="X246" s="42">
        <v>77867763.988000005</v>
      </c>
      <c r="Y246" s="47">
        <f t="shared" si="51"/>
        <v>196091184.5695</v>
      </c>
    </row>
    <row r="247" spans="1:25" ht="24.9" customHeight="1">
      <c r="A247" s="143"/>
      <c r="B247" s="138"/>
      <c r="C247" s="38">
        <v>6</v>
      </c>
      <c r="D247" s="42" t="s">
        <v>603</v>
      </c>
      <c r="E247" s="42">
        <v>94316477.1382</v>
      </c>
      <c r="F247" s="42">
        <v>0</v>
      </c>
      <c r="G247" s="42">
        <v>6935028.3722999999</v>
      </c>
      <c r="H247" s="42">
        <v>2829494.3141000001</v>
      </c>
      <c r="I247" s="42">
        <f t="shared" si="63"/>
        <v>1414747.15705</v>
      </c>
      <c r="J247" s="42">
        <f t="shared" si="64"/>
        <v>1414747.15705</v>
      </c>
      <c r="K247" s="42">
        <v>75441610.926400006</v>
      </c>
      <c r="L247" s="47">
        <f t="shared" si="50"/>
        <v>178107863.59395</v>
      </c>
      <c r="M247" s="46"/>
      <c r="N247" s="138"/>
      <c r="O247" s="48">
        <v>24</v>
      </c>
      <c r="P247" s="39" t="s">
        <v>112</v>
      </c>
      <c r="Q247" s="42" t="s">
        <v>604</v>
      </c>
      <c r="R247" s="42">
        <v>92565450.818200007</v>
      </c>
      <c r="S247" s="42">
        <f t="shared" si="59"/>
        <v>-2734288.17</v>
      </c>
      <c r="T247" s="42">
        <v>5171664.5383000001</v>
      </c>
      <c r="U247" s="42">
        <v>2776963.5244999998</v>
      </c>
      <c r="V247" s="42">
        <v>0</v>
      </c>
      <c r="W247" s="42">
        <f t="shared" si="60"/>
        <v>2776963.5244999998</v>
      </c>
      <c r="X247" s="42">
        <v>66484497.939300001</v>
      </c>
      <c r="Y247" s="47">
        <f t="shared" si="51"/>
        <v>164264288.65030003</v>
      </c>
    </row>
    <row r="248" spans="1:25" ht="24.9" customHeight="1">
      <c r="A248" s="143"/>
      <c r="B248" s="138"/>
      <c r="C248" s="38">
        <v>7</v>
      </c>
      <c r="D248" s="42" t="s">
        <v>605</v>
      </c>
      <c r="E248" s="42">
        <v>94403227.823200002</v>
      </c>
      <c r="F248" s="42">
        <v>0</v>
      </c>
      <c r="G248" s="42">
        <v>6595217.8354000002</v>
      </c>
      <c r="H248" s="42">
        <v>2832096.8347</v>
      </c>
      <c r="I248" s="42">
        <f t="shared" si="63"/>
        <v>1416048.41735</v>
      </c>
      <c r="J248" s="42">
        <f t="shared" si="64"/>
        <v>1416048.41735</v>
      </c>
      <c r="K248" s="42">
        <v>70687509.204099998</v>
      </c>
      <c r="L248" s="47">
        <f t="shared" si="50"/>
        <v>173102003.28004998</v>
      </c>
      <c r="M248" s="46"/>
      <c r="N248" s="138"/>
      <c r="O248" s="48">
        <v>25</v>
      </c>
      <c r="P248" s="39" t="s">
        <v>112</v>
      </c>
      <c r="Q248" s="42" t="s">
        <v>606</v>
      </c>
      <c r="R248" s="42">
        <v>121953829.6031</v>
      </c>
      <c r="S248" s="42">
        <f t="shared" si="59"/>
        <v>-2734288.17</v>
      </c>
      <c r="T248" s="42">
        <v>5362930.9097999996</v>
      </c>
      <c r="U248" s="42">
        <v>3658614.8881000001</v>
      </c>
      <c r="V248" s="42">
        <v>0</v>
      </c>
      <c r="W248" s="42">
        <f t="shared" si="60"/>
        <v>3658614.8881000001</v>
      </c>
      <c r="X248" s="42">
        <v>69160400.207200006</v>
      </c>
      <c r="Y248" s="47">
        <f t="shared" si="51"/>
        <v>197401487.4382</v>
      </c>
    </row>
    <row r="249" spans="1:25" ht="24.9" customHeight="1">
      <c r="A249" s="143"/>
      <c r="B249" s="138"/>
      <c r="C249" s="38">
        <v>8</v>
      </c>
      <c r="D249" s="42" t="s">
        <v>607</v>
      </c>
      <c r="E249" s="42">
        <v>109515614.4769</v>
      </c>
      <c r="F249" s="42">
        <v>0</v>
      </c>
      <c r="G249" s="42">
        <v>7154062.5477</v>
      </c>
      <c r="H249" s="42">
        <v>3285468.4342999998</v>
      </c>
      <c r="I249" s="42">
        <f t="shared" si="63"/>
        <v>1642734.2171499999</v>
      </c>
      <c r="J249" s="42">
        <f t="shared" si="64"/>
        <v>1642734.2171499999</v>
      </c>
      <c r="K249" s="42">
        <v>78505997.215900004</v>
      </c>
      <c r="L249" s="47">
        <f t="shared" si="50"/>
        <v>196818408.45765001</v>
      </c>
      <c r="M249" s="46"/>
      <c r="N249" s="138"/>
      <c r="O249" s="48">
        <v>26</v>
      </c>
      <c r="P249" s="39" t="s">
        <v>112</v>
      </c>
      <c r="Q249" s="42" t="s">
        <v>608</v>
      </c>
      <c r="R249" s="42">
        <v>83474552.820800006</v>
      </c>
      <c r="S249" s="42">
        <f t="shared" si="59"/>
        <v>-2734288.17</v>
      </c>
      <c r="T249" s="42">
        <v>4737834.7172999997</v>
      </c>
      <c r="U249" s="42">
        <v>2504236.5846000002</v>
      </c>
      <c r="V249" s="42">
        <v>0</v>
      </c>
      <c r="W249" s="42">
        <f t="shared" si="60"/>
        <v>2504236.5846000002</v>
      </c>
      <c r="X249" s="42">
        <v>60415024.291199997</v>
      </c>
      <c r="Y249" s="47">
        <f t="shared" si="51"/>
        <v>148397360.2439</v>
      </c>
    </row>
    <row r="250" spans="1:25" ht="24.9" customHeight="1">
      <c r="A250" s="143"/>
      <c r="B250" s="138"/>
      <c r="C250" s="38">
        <v>9</v>
      </c>
      <c r="D250" s="42" t="s">
        <v>609</v>
      </c>
      <c r="E250" s="42">
        <v>120535375.8184</v>
      </c>
      <c r="F250" s="42">
        <v>0</v>
      </c>
      <c r="G250" s="42">
        <v>7714993.9208000004</v>
      </c>
      <c r="H250" s="42">
        <v>3616061.2746000001</v>
      </c>
      <c r="I250" s="42">
        <f t="shared" si="63"/>
        <v>1808030.6373000001</v>
      </c>
      <c r="J250" s="42">
        <f t="shared" si="64"/>
        <v>1808030.6373000001</v>
      </c>
      <c r="K250" s="42">
        <v>86353678.547499999</v>
      </c>
      <c r="L250" s="47">
        <f t="shared" si="50"/>
        <v>216412078.92399999</v>
      </c>
      <c r="M250" s="46"/>
      <c r="N250" s="138"/>
      <c r="O250" s="48">
        <v>27</v>
      </c>
      <c r="P250" s="39" t="s">
        <v>112</v>
      </c>
      <c r="Q250" s="42" t="s">
        <v>610</v>
      </c>
      <c r="R250" s="42">
        <v>100966451.77410001</v>
      </c>
      <c r="S250" s="42">
        <f t="shared" si="59"/>
        <v>-2734288.17</v>
      </c>
      <c r="T250" s="42">
        <v>5337401.9192000004</v>
      </c>
      <c r="U250" s="42">
        <v>3028993.5532</v>
      </c>
      <c r="V250" s="42">
        <v>0</v>
      </c>
      <c r="W250" s="42">
        <f t="shared" si="60"/>
        <v>3028993.5532</v>
      </c>
      <c r="X250" s="42">
        <v>68803238.185100004</v>
      </c>
      <c r="Y250" s="47">
        <f t="shared" si="51"/>
        <v>175401797.26160002</v>
      </c>
    </row>
    <row r="251" spans="1:25" ht="24.9" customHeight="1">
      <c r="A251" s="143"/>
      <c r="B251" s="138"/>
      <c r="C251" s="38">
        <v>10</v>
      </c>
      <c r="D251" s="42" t="s">
        <v>611</v>
      </c>
      <c r="E251" s="42">
        <v>87707173.801100001</v>
      </c>
      <c r="F251" s="42">
        <v>0</v>
      </c>
      <c r="G251" s="42">
        <v>6324212.7646000003</v>
      </c>
      <c r="H251" s="42">
        <v>2631215.2140000002</v>
      </c>
      <c r="I251" s="42">
        <f t="shared" si="63"/>
        <v>1315607.6070000001</v>
      </c>
      <c r="J251" s="42">
        <f t="shared" si="64"/>
        <v>1315607.6070000001</v>
      </c>
      <c r="K251" s="42">
        <v>66896026.792900003</v>
      </c>
      <c r="L251" s="47">
        <f t="shared" si="50"/>
        <v>162243020.96559998</v>
      </c>
      <c r="M251" s="46"/>
      <c r="N251" s="138"/>
      <c r="O251" s="48">
        <v>28</v>
      </c>
      <c r="P251" s="39" t="s">
        <v>112</v>
      </c>
      <c r="Q251" s="42" t="s">
        <v>612</v>
      </c>
      <c r="R251" s="42">
        <v>101290186.0513</v>
      </c>
      <c r="S251" s="42">
        <f t="shared" si="59"/>
        <v>-2734288.17</v>
      </c>
      <c r="T251" s="42">
        <v>5520593.3481999999</v>
      </c>
      <c r="U251" s="42">
        <v>3038705.5814999999</v>
      </c>
      <c r="V251" s="42">
        <v>0</v>
      </c>
      <c r="W251" s="42">
        <f t="shared" si="60"/>
        <v>3038705.5814999999</v>
      </c>
      <c r="X251" s="42">
        <v>71366168.3873</v>
      </c>
      <c r="Y251" s="47">
        <f t="shared" si="51"/>
        <v>178481365.1983</v>
      </c>
    </row>
    <row r="252" spans="1:25" ht="24.9" customHeight="1">
      <c r="A252" s="143"/>
      <c r="B252" s="138"/>
      <c r="C252" s="38">
        <v>11</v>
      </c>
      <c r="D252" s="42" t="s">
        <v>613</v>
      </c>
      <c r="E252" s="42">
        <v>150495728.85210001</v>
      </c>
      <c r="F252" s="42">
        <v>0</v>
      </c>
      <c r="G252" s="42">
        <v>9600563.6501000002</v>
      </c>
      <c r="H252" s="42">
        <v>4514871.8656000001</v>
      </c>
      <c r="I252" s="42">
        <f t="shared" si="63"/>
        <v>2257435.9328000001</v>
      </c>
      <c r="J252" s="42">
        <f t="shared" si="64"/>
        <v>2257435.9328000001</v>
      </c>
      <c r="K252" s="42">
        <v>112733644.215</v>
      </c>
      <c r="L252" s="47">
        <f t="shared" si="50"/>
        <v>275087372.64999998</v>
      </c>
      <c r="M252" s="46"/>
      <c r="N252" s="138"/>
      <c r="O252" s="48">
        <v>29</v>
      </c>
      <c r="P252" s="39" t="s">
        <v>112</v>
      </c>
      <c r="Q252" s="42" t="s">
        <v>614</v>
      </c>
      <c r="R252" s="42">
        <v>89259504.248999998</v>
      </c>
      <c r="S252" s="42">
        <f t="shared" si="59"/>
        <v>-2734288.17</v>
      </c>
      <c r="T252" s="42">
        <v>5025663.4907</v>
      </c>
      <c r="U252" s="42">
        <v>2677785.1274999999</v>
      </c>
      <c r="V252" s="42">
        <v>0</v>
      </c>
      <c r="W252" s="42">
        <f t="shared" si="60"/>
        <v>2677785.1274999999</v>
      </c>
      <c r="X252" s="42">
        <v>64441877.843400002</v>
      </c>
      <c r="Y252" s="47">
        <f t="shared" si="51"/>
        <v>158670542.5406</v>
      </c>
    </row>
    <row r="253" spans="1:25" ht="24.9" customHeight="1">
      <c r="A253" s="143"/>
      <c r="B253" s="138"/>
      <c r="C253" s="38">
        <v>12</v>
      </c>
      <c r="D253" s="42" t="s">
        <v>615</v>
      </c>
      <c r="E253" s="42">
        <v>154884047.85620001</v>
      </c>
      <c r="F253" s="42">
        <v>0</v>
      </c>
      <c r="G253" s="42">
        <v>9639308.1591999996</v>
      </c>
      <c r="H253" s="42">
        <v>4646521.4357000003</v>
      </c>
      <c r="I253" s="42">
        <f t="shared" si="63"/>
        <v>2323260.7178500001</v>
      </c>
      <c r="J253" s="42">
        <f t="shared" si="64"/>
        <v>2323260.7178500001</v>
      </c>
      <c r="K253" s="42">
        <v>113275697.2626</v>
      </c>
      <c r="L253" s="47">
        <f t="shared" si="50"/>
        <v>280122313.99585003</v>
      </c>
      <c r="M253" s="46"/>
      <c r="N253" s="139"/>
      <c r="O253" s="48">
        <v>30</v>
      </c>
      <c r="P253" s="39" t="s">
        <v>112</v>
      </c>
      <c r="Q253" s="42" t="s">
        <v>616</v>
      </c>
      <c r="R253" s="42">
        <v>99307881.547800004</v>
      </c>
      <c r="S253" s="42">
        <f t="shared" si="59"/>
        <v>-2734288.17</v>
      </c>
      <c r="T253" s="42">
        <v>5608374.3859000001</v>
      </c>
      <c r="U253" s="42">
        <v>2979236.4463999998</v>
      </c>
      <c r="V253" s="42">
        <v>0</v>
      </c>
      <c r="W253" s="42">
        <f t="shared" si="60"/>
        <v>2979236.4463999998</v>
      </c>
      <c r="X253" s="42">
        <v>72594264.450599998</v>
      </c>
      <c r="Y253" s="47">
        <f t="shared" si="51"/>
        <v>177755468.66070002</v>
      </c>
    </row>
    <row r="254" spans="1:25" ht="24.9" customHeight="1">
      <c r="A254" s="143"/>
      <c r="B254" s="138"/>
      <c r="C254" s="38">
        <v>13</v>
      </c>
      <c r="D254" s="42" t="s">
        <v>617</v>
      </c>
      <c r="E254" s="42">
        <v>121399242.64380001</v>
      </c>
      <c r="F254" s="42">
        <v>0</v>
      </c>
      <c r="G254" s="42">
        <v>7553147.2928999998</v>
      </c>
      <c r="H254" s="42">
        <v>3641977.2793000001</v>
      </c>
      <c r="I254" s="42">
        <f t="shared" si="63"/>
        <v>1820988.63965</v>
      </c>
      <c r="J254" s="42">
        <f t="shared" si="64"/>
        <v>1820988.63965</v>
      </c>
      <c r="K254" s="42">
        <v>84089371.679299995</v>
      </c>
      <c r="L254" s="47">
        <f t="shared" si="50"/>
        <v>214862750.25564998</v>
      </c>
      <c r="M254" s="46"/>
      <c r="N254" s="38"/>
      <c r="O254" s="145"/>
      <c r="P254" s="146"/>
      <c r="Q254" s="43"/>
      <c r="R254" s="43">
        <f>R224+R225+R226+R227+R228+R229+R230+R231+R232+R233+R234+R235+R236+R237+R238+R239+R240+R241+R242+R243+R244+R245+R246+R247+R248+R249+R250+R251+R252+R253</f>
        <v>2830100685.3692002</v>
      </c>
      <c r="S254" s="43">
        <f t="shared" ref="S254:X254" si="65">S224+S225+S226+S227+S228+S229+S230+S231+S232+S233+S234+S235+S236+S237+S238+S239+S240+S241+S242+S243+S244+S245+S246+S247+S248+S249+S250+S251+S252+S253</f>
        <v>-82028645.100000039</v>
      </c>
      <c r="T254" s="43">
        <f t="shared" si="65"/>
        <v>154369666.2949</v>
      </c>
      <c r="U254" s="43">
        <f t="shared" si="65"/>
        <v>84903020.560900003</v>
      </c>
      <c r="V254" s="43">
        <f t="shared" si="65"/>
        <v>0</v>
      </c>
      <c r="W254" s="43">
        <f t="shared" si="65"/>
        <v>84903020.560900003</v>
      </c>
      <c r="X254" s="43">
        <f t="shared" si="65"/>
        <v>1983618613.1975</v>
      </c>
      <c r="Y254" s="49">
        <f t="shared" si="51"/>
        <v>4970963340.3225002</v>
      </c>
    </row>
    <row r="255" spans="1:25" ht="24.9" customHeight="1">
      <c r="A255" s="143"/>
      <c r="B255" s="138"/>
      <c r="C255" s="38">
        <v>14</v>
      </c>
      <c r="D255" s="42" t="s">
        <v>618</v>
      </c>
      <c r="E255" s="42">
        <v>115775448.40270001</v>
      </c>
      <c r="F255" s="42">
        <v>0</v>
      </c>
      <c r="G255" s="42">
        <v>7239409.1478000004</v>
      </c>
      <c r="H255" s="42">
        <v>3473263.4520999999</v>
      </c>
      <c r="I255" s="42">
        <f t="shared" si="63"/>
        <v>1736631.7260499999</v>
      </c>
      <c r="J255" s="42">
        <f t="shared" si="64"/>
        <v>1736631.7260499999</v>
      </c>
      <c r="K255" s="42">
        <v>79700034.406100005</v>
      </c>
      <c r="L255" s="47">
        <f t="shared" si="50"/>
        <v>204451523.68265003</v>
      </c>
      <c r="M255" s="46"/>
      <c r="N255" s="137">
        <v>30</v>
      </c>
      <c r="O255" s="48">
        <v>1</v>
      </c>
      <c r="P255" s="39" t="s">
        <v>113</v>
      </c>
      <c r="Q255" s="42" t="s">
        <v>619</v>
      </c>
      <c r="R255" s="42">
        <v>97737834.282299995</v>
      </c>
      <c r="S255" s="42">
        <f>-2536017.62</f>
        <v>-2536017.62</v>
      </c>
      <c r="T255" s="42">
        <v>6346708.8894999996</v>
      </c>
      <c r="U255" s="42">
        <v>2932135.0285</v>
      </c>
      <c r="V255" s="42">
        <v>0</v>
      </c>
      <c r="W255" s="42">
        <f>U255-V255</f>
        <v>2932135.0285</v>
      </c>
      <c r="X255" s="42">
        <v>90924156.864999995</v>
      </c>
      <c r="Y255" s="47">
        <f t="shared" si="51"/>
        <v>195404817.44529998</v>
      </c>
    </row>
    <row r="256" spans="1:25" ht="24.9" customHeight="1">
      <c r="A256" s="143"/>
      <c r="B256" s="138"/>
      <c r="C256" s="38">
        <v>15</v>
      </c>
      <c r="D256" s="42" t="s">
        <v>620</v>
      </c>
      <c r="E256" s="42">
        <v>126359375.9077</v>
      </c>
      <c r="F256" s="42">
        <v>0</v>
      </c>
      <c r="G256" s="42">
        <v>7038426.7620000001</v>
      </c>
      <c r="H256" s="42">
        <v>3790781.2771999999</v>
      </c>
      <c r="I256" s="42">
        <f t="shared" si="63"/>
        <v>1895390.6385999999</v>
      </c>
      <c r="J256" s="42">
        <f t="shared" si="64"/>
        <v>1895390.6385999999</v>
      </c>
      <c r="K256" s="42">
        <v>76888200.742699996</v>
      </c>
      <c r="L256" s="47">
        <f t="shared" si="50"/>
        <v>212181394.051</v>
      </c>
      <c r="M256" s="46"/>
      <c r="N256" s="138"/>
      <c r="O256" s="48">
        <v>2</v>
      </c>
      <c r="P256" s="39" t="s">
        <v>113</v>
      </c>
      <c r="Q256" s="42" t="s">
        <v>621</v>
      </c>
      <c r="R256" s="42">
        <v>113502782.7089</v>
      </c>
      <c r="S256" s="42">
        <f t="shared" ref="S256:S287" si="66">-2536017.62</f>
        <v>-2536017.62</v>
      </c>
      <c r="T256" s="42">
        <v>7185568.2653000001</v>
      </c>
      <c r="U256" s="42">
        <v>3405083.4813000001</v>
      </c>
      <c r="V256" s="42">
        <v>0</v>
      </c>
      <c r="W256" s="42">
        <f t="shared" ref="W256:W287" si="67">U256-V256</f>
        <v>3405083.4813000001</v>
      </c>
      <c r="X256" s="42">
        <v>102660175.5282</v>
      </c>
      <c r="Y256" s="47">
        <f t="shared" si="51"/>
        <v>224217592.3637</v>
      </c>
    </row>
    <row r="257" spans="1:25" ht="24.9" customHeight="1">
      <c r="A257" s="143"/>
      <c r="B257" s="138"/>
      <c r="C257" s="38">
        <v>16</v>
      </c>
      <c r="D257" s="42" t="s">
        <v>622</v>
      </c>
      <c r="E257" s="42">
        <v>110843421.77940001</v>
      </c>
      <c r="F257" s="42">
        <v>0</v>
      </c>
      <c r="G257" s="42">
        <v>7245234.4091999996</v>
      </c>
      <c r="H257" s="42">
        <v>3325302.6534000002</v>
      </c>
      <c r="I257" s="42">
        <f t="shared" si="63"/>
        <v>1662651.3267000001</v>
      </c>
      <c r="J257" s="42">
        <f t="shared" si="64"/>
        <v>1662651.3267000001</v>
      </c>
      <c r="K257" s="42">
        <v>79781532.423899993</v>
      </c>
      <c r="L257" s="47">
        <f t="shared" si="50"/>
        <v>199532839.93919998</v>
      </c>
      <c r="M257" s="46"/>
      <c r="N257" s="138"/>
      <c r="O257" s="48">
        <v>3</v>
      </c>
      <c r="P257" s="39" t="s">
        <v>113</v>
      </c>
      <c r="Q257" s="42" t="s">
        <v>623</v>
      </c>
      <c r="R257" s="42">
        <v>113061173.9472</v>
      </c>
      <c r="S257" s="42">
        <f t="shared" si="66"/>
        <v>-2536017.62</v>
      </c>
      <c r="T257" s="42">
        <v>6732838.9489000002</v>
      </c>
      <c r="U257" s="42">
        <v>3391835.2184000001</v>
      </c>
      <c r="V257" s="42">
        <v>0</v>
      </c>
      <c r="W257" s="42">
        <f t="shared" si="67"/>
        <v>3391835.2184000001</v>
      </c>
      <c r="X257" s="42">
        <v>96326289.467800006</v>
      </c>
      <c r="Y257" s="47">
        <f t="shared" si="51"/>
        <v>216976119.9623</v>
      </c>
    </row>
    <row r="258" spans="1:25" ht="24.9" customHeight="1">
      <c r="A258" s="143"/>
      <c r="B258" s="138"/>
      <c r="C258" s="38">
        <v>17</v>
      </c>
      <c r="D258" s="42" t="s">
        <v>624</v>
      </c>
      <c r="E258" s="42">
        <v>90906656.969899997</v>
      </c>
      <c r="F258" s="42">
        <v>0</v>
      </c>
      <c r="G258" s="42">
        <v>6625789.5897000004</v>
      </c>
      <c r="H258" s="42">
        <v>2727199.7091000001</v>
      </c>
      <c r="I258" s="42">
        <f t="shared" si="63"/>
        <v>1363599.85455</v>
      </c>
      <c r="J258" s="42">
        <f t="shared" si="64"/>
        <v>1363599.85455</v>
      </c>
      <c r="K258" s="42">
        <v>71115221.7491</v>
      </c>
      <c r="L258" s="47">
        <f t="shared" si="50"/>
        <v>170011268.16325</v>
      </c>
      <c r="M258" s="46"/>
      <c r="N258" s="138"/>
      <c r="O258" s="48">
        <v>4</v>
      </c>
      <c r="P258" s="39" t="s">
        <v>113</v>
      </c>
      <c r="Q258" s="42" t="s">
        <v>625</v>
      </c>
      <c r="R258" s="42">
        <v>121131745.61830001</v>
      </c>
      <c r="S258" s="42">
        <f t="shared" si="66"/>
        <v>-2536017.62</v>
      </c>
      <c r="T258" s="42">
        <v>6092603.5975000001</v>
      </c>
      <c r="U258" s="42">
        <v>3633952.3684999999</v>
      </c>
      <c r="V258" s="42">
        <v>0</v>
      </c>
      <c r="W258" s="42">
        <f t="shared" si="67"/>
        <v>3633952.3684999999</v>
      </c>
      <c r="X258" s="42">
        <v>87369109.934599996</v>
      </c>
      <c r="Y258" s="47">
        <f t="shared" si="51"/>
        <v>215691393.89889997</v>
      </c>
    </row>
    <row r="259" spans="1:25" ht="24.9" customHeight="1">
      <c r="A259" s="143"/>
      <c r="B259" s="139"/>
      <c r="C259" s="38">
        <v>18</v>
      </c>
      <c r="D259" s="42" t="s">
        <v>626</v>
      </c>
      <c r="E259" s="42">
        <v>113124163.3716</v>
      </c>
      <c r="F259" s="42">
        <v>0</v>
      </c>
      <c r="G259" s="42">
        <v>6880373.0746999998</v>
      </c>
      <c r="H259" s="42">
        <v>3393724.9010999999</v>
      </c>
      <c r="I259" s="42">
        <f t="shared" si="63"/>
        <v>1696862.45055</v>
      </c>
      <c r="J259" s="42">
        <f t="shared" si="64"/>
        <v>1696862.45055</v>
      </c>
      <c r="K259" s="42">
        <v>74676958.815200001</v>
      </c>
      <c r="L259" s="47">
        <f t="shared" si="50"/>
        <v>196378357.71205002</v>
      </c>
      <c r="M259" s="46"/>
      <c r="N259" s="138"/>
      <c r="O259" s="48">
        <v>5</v>
      </c>
      <c r="P259" s="39" t="s">
        <v>113</v>
      </c>
      <c r="Q259" s="42" t="s">
        <v>627</v>
      </c>
      <c r="R259" s="42">
        <v>122900307.3309</v>
      </c>
      <c r="S259" s="42">
        <f t="shared" si="66"/>
        <v>-2536017.62</v>
      </c>
      <c r="T259" s="42">
        <v>7948655.7709999997</v>
      </c>
      <c r="U259" s="42">
        <v>3687009.2198999999</v>
      </c>
      <c r="V259" s="42">
        <v>0</v>
      </c>
      <c r="W259" s="42">
        <f t="shared" si="67"/>
        <v>3687009.2198999999</v>
      </c>
      <c r="X259" s="42">
        <v>113336111.76549999</v>
      </c>
      <c r="Y259" s="47">
        <f t="shared" si="51"/>
        <v>245336066.4673</v>
      </c>
    </row>
    <row r="260" spans="1:25" ht="24.9" customHeight="1">
      <c r="A260" s="38"/>
      <c r="B260" s="144" t="s">
        <v>593</v>
      </c>
      <c r="C260" s="145"/>
      <c r="D260" s="43"/>
      <c r="E260" s="43">
        <f>SUM(E242:E259)</f>
        <v>2063191215.1252</v>
      </c>
      <c r="F260" s="43">
        <f t="shared" ref="F260:K260" si="68">SUM(F242:F259)</f>
        <v>0</v>
      </c>
      <c r="G260" s="43">
        <f t="shared" si="68"/>
        <v>135189651.27680001</v>
      </c>
      <c r="H260" s="43">
        <f t="shared" si="68"/>
        <v>61895736.453700006</v>
      </c>
      <c r="I260" s="43">
        <f t="shared" si="68"/>
        <v>30947868.226850003</v>
      </c>
      <c r="J260" s="43">
        <f t="shared" si="68"/>
        <v>30947868.226850003</v>
      </c>
      <c r="K260" s="43">
        <f t="shared" si="68"/>
        <v>1502878016.5150003</v>
      </c>
      <c r="L260" s="49">
        <f t="shared" si="50"/>
        <v>3732206751.1438503</v>
      </c>
      <c r="M260" s="46"/>
      <c r="N260" s="138"/>
      <c r="O260" s="48">
        <v>6</v>
      </c>
      <c r="P260" s="39" t="s">
        <v>113</v>
      </c>
      <c r="Q260" s="42" t="s">
        <v>628</v>
      </c>
      <c r="R260" s="42">
        <v>126316499.4021</v>
      </c>
      <c r="S260" s="42">
        <f t="shared" si="66"/>
        <v>-2536017.62</v>
      </c>
      <c r="T260" s="42">
        <v>8222769.0970000001</v>
      </c>
      <c r="U260" s="42">
        <v>3789494.9821000001</v>
      </c>
      <c r="V260" s="42">
        <v>0</v>
      </c>
      <c r="W260" s="42">
        <f t="shared" si="67"/>
        <v>3789494.9821000001</v>
      </c>
      <c r="X260" s="42">
        <v>117171080.05930001</v>
      </c>
      <c r="Y260" s="47">
        <f t="shared" si="51"/>
        <v>252963825.92050001</v>
      </c>
    </row>
    <row r="261" spans="1:25" ht="24.9" customHeight="1">
      <c r="A261" s="143">
        <v>13</v>
      </c>
      <c r="B261" s="137" t="s">
        <v>629</v>
      </c>
      <c r="C261" s="38">
        <v>1</v>
      </c>
      <c r="D261" s="42" t="s">
        <v>630</v>
      </c>
      <c r="E261" s="42">
        <v>132923299.0359</v>
      </c>
      <c r="F261" s="42">
        <v>0</v>
      </c>
      <c r="G261" s="42">
        <v>7188497.1086999997</v>
      </c>
      <c r="H261" s="42">
        <v>3987698.9711000002</v>
      </c>
      <c r="I261" s="42">
        <v>0</v>
      </c>
      <c r="J261" s="42">
        <f t="shared" si="64"/>
        <v>3987698.9711000002</v>
      </c>
      <c r="K261" s="42">
        <v>97622925.433500007</v>
      </c>
      <c r="L261" s="47">
        <f t="shared" si="50"/>
        <v>241722420.5492</v>
      </c>
      <c r="M261" s="46"/>
      <c r="N261" s="138"/>
      <c r="O261" s="48">
        <v>7</v>
      </c>
      <c r="P261" s="39" t="s">
        <v>113</v>
      </c>
      <c r="Q261" s="42" t="s">
        <v>631</v>
      </c>
      <c r="R261" s="42">
        <v>136944812.82780001</v>
      </c>
      <c r="S261" s="42">
        <f t="shared" si="66"/>
        <v>-2536017.62</v>
      </c>
      <c r="T261" s="42">
        <v>8479297.9584999997</v>
      </c>
      <c r="U261" s="42">
        <v>4108344.3848000001</v>
      </c>
      <c r="V261" s="42">
        <v>0</v>
      </c>
      <c r="W261" s="42">
        <f t="shared" si="67"/>
        <v>4108344.3848000001</v>
      </c>
      <c r="X261" s="42">
        <v>120760033.8142</v>
      </c>
      <c r="Y261" s="47">
        <f t="shared" si="51"/>
        <v>267756471.3653</v>
      </c>
    </row>
    <row r="262" spans="1:25" ht="24.9" customHeight="1">
      <c r="A262" s="143"/>
      <c r="B262" s="138"/>
      <c r="C262" s="38">
        <v>2</v>
      </c>
      <c r="D262" s="42" t="s">
        <v>632</v>
      </c>
      <c r="E262" s="42">
        <v>101145648.47130001</v>
      </c>
      <c r="F262" s="42">
        <v>0</v>
      </c>
      <c r="G262" s="42">
        <v>5444961.5977999996</v>
      </c>
      <c r="H262" s="42">
        <v>3034369.4541000002</v>
      </c>
      <c r="I262" s="42">
        <v>0</v>
      </c>
      <c r="J262" s="42">
        <f t="shared" si="64"/>
        <v>3034369.4541000002</v>
      </c>
      <c r="K262" s="42">
        <v>73230082.144600004</v>
      </c>
      <c r="L262" s="47">
        <f t="shared" si="50"/>
        <v>182855061.66780001</v>
      </c>
      <c r="M262" s="46"/>
      <c r="N262" s="138"/>
      <c r="O262" s="48">
        <v>8</v>
      </c>
      <c r="P262" s="39" t="s">
        <v>113</v>
      </c>
      <c r="Q262" s="42" t="s">
        <v>633</v>
      </c>
      <c r="R262" s="42">
        <v>100786356.5412</v>
      </c>
      <c r="S262" s="42">
        <f t="shared" si="66"/>
        <v>-2536017.62</v>
      </c>
      <c r="T262" s="42">
        <v>6549517.1036</v>
      </c>
      <c r="U262" s="42">
        <v>3023590.6962000001</v>
      </c>
      <c r="V262" s="42">
        <v>0</v>
      </c>
      <c r="W262" s="42">
        <f t="shared" si="67"/>
        <v>3023590.6962000001</v>
      </c>
      <c r="X262" s="42">
        <v>93761534.6831</v>
      </c>
      <c r="Y262" s="47">
        <f t="shared" si="51"/>
        <v>201584981.4041</v>
      </c>
    </row>
    <row r="263" spans="1:25" ht="24.9" customHeight="1">
      <c r="A263" s="143"/>
      <c r="B263" s="138"/>
      <c r="C263" s="38">
        <v>3</v>
      </c>
      <c r="D263" s="42" t="s">
        <v>634</v>
      </c>
      <c r="E263" s="42">
        <v>96440953.650999993</v>
      </c>
      <c r="F263" s="42">
        <v>0</v>
      </c>
      <c r="G263" s="42">
        <v>4779273.3320000004</v>
      </c>
      <c r="H263" s="42">
        <v>2893228.6094999998</v>
      </c>
      <c r="I263" s="42">
        <v>0</v>
      </c>
      <c r="J263" s="42">
        <f t="shared" si="64"/>
        <v>2893228.6094999998</v>
      </c>
      <c r="K263" s="42">
        <v>63916804.929099999</v>
      </c>
      <c r="L263" s="47">
        <f t="shared" si="50"/>
        <v>168030260.52160001</v>
      </c>
      <c r="M263" s="46"/>
      <c r="N263" s="138"/>
      <c r="O263" s="48">
        <v>9</v>
      </c>
      <c r="P263" s="39" t="s">
        <v>113</v>
      </c>
      <c r="Q263" s="42" t="s">
        <v>635</v>
      </c>
      <c r="R263" s="42">
        <v>119612135.2139</v>
      </c>
      <c r="S263" s="42">
        <f t="shared" si="66"/>
        <v>-2536017.62</v>
      </c>
      <c r="T263" s="42">
        <v>7779907.9472000003</v>
      </c>
      <c r="U263" s="42">
        <v>3588364.0564000001</v>
      </c>
      <c r="V263" s="42">
        <v>0</v>
      </c>
      <c r="W263" s="42">
        <f t="shared" si="67"/>
        <v>3588364.0564000001</v>
      </c>
      <c r="X263" s="42">
        <v>110975254.0739</v>
      </c>
      <c r="Y263" s="47">
        <f t="shared" si="51"/>
        <v>239419643.67140001</v>
      </c>
    </row>
    <row r="264" spans="1:25" ht="24.9" customHeight="1">
      <c r="A264" s="143"/>
      <c r="B264" s="138"/>
      <c r="C264" s="38">
        <v>4</v>
      </c>
      <c r="D264" s="42" t="s">
        <v>636</v>
      </c>
      <c r="E264" s="42">
        <v>99580520.296200007</v>
      </c>
      <c r="F264" s="42">
        <v>0</v>
      </c>
      <c r="G264" s="42">
        <v>5333694.7581000002</v>
      </c>
      <c r="H264" s="42">
        <v>2987415.6088999999</v>
      </c>
      <c r="I264" s="42">
        <v>0</v>
      </c>
      <c r="J264" s="42">
        <f t="shared" si="64"/>
        <v>2987415.6088999999</v>
      </c>
      <c r="K264" s="42">
        <v>71673409.184799999</v>
      </c>
      <c r="L264" s="47">
        <f t="shared" ref="L264:L327" si="69">E264+F264+G264+J264+K264</f>
        <v>179575039.84799999</v>
      </c>
      <c r="M264" s="46"/>
      <c r="N264" s="138"/>
      <c r="O264" s="48">
        <v>10</v>
      </c>
      <c r="P264" s="39" t="s">
        <v>113</v>
      </c>
      <c r="Q264" s="42" t="s">
        <v>637</v>
      </c>
      <c r="R264" s="42">
        <v>125228409.13600001</v>
      </c>
      <c r="S264" s="42">
        <f t="shared" si="66"/>
        <v>-2536017.62</v>
      </c>
      <c r="T264" s="42">
        <v>7959654.2122999998</v>
      </c>
      <c r="U264" s="42">
        <v>3756852.2741</v>
      </c>
      <c r="V264" s="42">
        <v>0</v>
      </c>
      <c r="W264" s="42">
        <f t="shared" si="67"/>
        <v>3756852.2741</v>
      </c>
      <c r="X264" s="42">
        <v>113489984.88869999</v>
      </c>
      <c r="Y264" s="47">
        <f t="shared" ref="Y264:Y327" si="70">R264+S264+T264+W264+X264</f>
        <v>247898882.89109999</v>
      </c>
    </row>
    <row r="265" spans="1:25" ht="24.9" customHeight="1">
      <c r="A265" s="143"/>
      <c r="B265" s="138"/>
      <c r="C265" s="38">
        <v>5</v>
      </c>
      <c r="D265" s="42" t="s">
        <v>638</v>
      </c>
      <c r="E265" s="42">
        <v>105475176.34110001</v>
      </c>
      <c r="F265" s="42">
        <v>0</v>
      </c>
      <c r="G265" s="42">
        <v>5630630.9364999998</v>
      </c>
      <c r="H265" s="42">
        <v>3164255.2902000002</v>
      </c>
      <c r="I265" s="42">
        <v>0</v>
      </c>
      <c r="J265" s="42">
        <f t="shared" si="64"/>
        <v>3164255.2902000002</v>
      </c>
      <c r="K265" s="42">
        <v>75827679.414100006</v>
      </c>
      <c r="L265" s="47">
        <f t="shared" si="69"/>
        <v>190097741.98190001</v>
      </c>
      <c r="M265" s="46"/>
      <c r="N265" s="138"/>
      <c r="O265" s="48">
        <v>11</v>
      </c>
      <c r="P265" s="39" t="s">
        <v>113</v>
      </c>
      <c r="Q265" s="42" t="s">
        <v>639</v>
      </c>
      <c r="R265" s="42">
        <v>90569667.160899997</v>
      </c>
      <c r="S265" s="42">
        <f t="shared" si="66"/>
        <v>-2536017.62</v>
      </c>
      <c r="T265" s="42">
        <v>6007691.7183999997</v>
      </c>
      <c r="U265" s="42">
        <v>2717090.0148</v>
      </c>
      <c r="V265" s="42">
        <v>0</v>
      </c>
      <c r="W265" s="42">
        <f t="shared" si="67"/>
        <v>2717090.0148</v>
      </c>
      <c r="X265" s="42">
        <v>86181154.686100006</v>
      </c>
      <c r="Y265" s="47">
        <f t="shared" si="70"/>
        <v>182939585.96020001</v>
      </c>
    </row>
    <row r="266" spans="1:25" ht="24.9" customHeight="1">
      <c r="A266" s="143"/>
      <c r="B266" s="138"/>
      <c r="C266" s="38">
        <v>6</v>
      </c>
      <c r="D266" s="42" t="s">
        <v>640</v>
      </c>
      <c r="E266" s="42">
        <v>107522266.46179999</v>
      </c>
      <c r="F266" s="42">
        <v>0</v>
      </c>
      <c r="G266" s="42">
        <v>5789467.1215000004</v>
      </c>
      <c r="H266" s="42">
        <v>3225667.9939000001</v>
      </c>
      <c r="I266" s="42">
        <v>0</v>
      </c>
      <c r="J266" s="42">
        <f t="shared" si="64"/>
        <v>3225667.9939000001</v>
      </c>
      <c r="K266" s="42">
        <v>78049868.836500004</v>
      </c>
      <c r="L266" s="47">
        <f t="shared" si="69"/>
        <v>194587270.41369998</v>
      </c>
      <c r="M266" s="46"/>
      <c r="N266" s="138"/>
      <c r="O266" s="48">
        <v>12</v>
      </c>
      <c r="P266" s="39" t="s">
        <v>113</v>
      </c>
      <c r="Q266" s="42" t="s">
        <v>641</v>
      </c>
      <c r="R266" s="42">
        <v>94453330.1558</v>
      </c>
      <c r="S266" s="42">
        <f t="shared" si="66"/>
        <v>-2536017.62</v>
      </c>
      <c r="T266" s="42">
        <v>5987183.7553000003</v>
      </c>
      <c r="U266" s="42">
        <v>2833599.9046999998</v>
      </c>
      <c r="V266" s="42">
        <v>0</v>
      </c>
      <c r="W266" s="42">
        <f t="shared" si="67"/>
        <v>2833599.9046999998</v>
      </c>
      <c r="X266" s="42">
        <v>85894239.0898</v>
      </c>
      <c r="Y266" s="47">
        <f t="shared" si="70"/>
        <v>186632335.28560001</v>
      </c>
    </row>
    <row r="267" spans="1:25" ht="24.9" customHeight="1">
      <c r="A267" s="143"/>
      <c r="B267" s="138"/>
      <c r="C267" s="38">
        <v>7</v>
      </c>
      <c r="D267" s="42" t="s">
        <v>642</v>
      </c>
      <c r="E267" s="42">
        <v>88599015.228699997</v>
      </c>
      <c r="F267" s="42">
        <v>0</v>
      </c>
      <c r="G267" s="42">
        <v>4854730.0294000003</v>
      </c>
      <c r="H267" s="42">
        <v>2657970.4569000001</v>
      </c>
      <c r="I267" s="42">
        <v>0</v>
      </c>
      <c r="J267" s="42">
        <f t="shared" si="64"/>
        <v>2657970.4569000001</v>
      </c>
      <c r="K267" s="42">
        <v>64972477.9472</v>
      </c>
      <c r="L267" s="47">
        <f t="shared" si="69"/>
        <v>161084193.6622</v>
      </c>
      <c r="M267" s="46"/>
      <c r="N267" s="138"/>
      <c r="O267" s="48">
        <v>13</v>
      </c>
      <c r="P267" s="39" t="s">
        <v>113</v>
      </c>
      <c r="Q267" s="42" t="s">
        <v>643</v>
      </c>
      <c r="R267" s="42">
        <v>92592900.278799996</v>
      </c>
      <c r="S267" s="42">
        <f t="shared" si="66"/>
        <v>-2536017.62</v>
      </c>
      <c r="T267" s="42">
        <v>6010756.5014000004</v>
      </c>
      <c r="U267" s="42">
        <v>2777787.0084000002</v>
      </c>
      <c r="V267" s="42">
        <v>0</v>
      </c>
      <c r="W267" s="42">
        <f t="shared" si="67"/>
        <v>2777787.0084000002</v>
      </c>
      <c r="X267" s="42">
        <v>86224032.374599993</v>
      </c>
      <c r="Y267" s="47">
        <f t="shared" si="70"/>
        <v>185069458.54319996</v>
      </c>
    </row>
    <row r="268" spans="1:25" ht="24.9" customHeight="1">
      <c r="A268" s="143"/>
      <c r="B268" s="138"/>
      <c r="C268" s="38">
        <v>8</v>
      </c>
      <c r="D268" s="42" t="s">
        <v>644</v>
      </c>
      <c r="E268" s="42">
        <v>109146899.17560001</v>
      </c>
      <c r="F268" s="42">
        <v>0</v>
      </c>
      <c r="G268" s="42">
        <v>5563651.2986000003</v>
      </c>
      <c r="H268" s="42">
        <v>3274406.9753</v>
      </c>
      <c r="I268" s="42">
        <v>0</v>
      </c>
      <c r="J268" s="42">
        <f t="shared" si="64"/>
        <v>3274406.9753</v>
      </c>
      <c r="K268" s="42">
        <v>74890604.257699996</v>
      </c>
      <c r="L268" s="47">
        <f t="shared" si="69"/>
        <v>192875561.70719999</v>
      </c>
      <c r="M268" s="46"/>
      <c r="N268" s="138"/>
      <c r="O268" s="48">
        <v>14</v>
      </c>
      <c r="P268" s="39" t="s">
        <v>113</v>
      </c>
      <c r="Q268" s="42" t="s">
        <v>645</v>
      </c>
      <c r="R268" s="42">
        <v>137524897.74779999</v>
      </c>
      <c r="S268" s="42">
        <f t="shared" si="66"/>
        <v>-2536017.62</v>
      </c>
      <c r="T268" s="42">
        <v>7909846.0537999999</v>
      </c>
      <c r="U268" s="42">
        <v>4125746.9323999998</v>
      </c>
      <c r="V268" s="42">
        <v>0</v>
      </c>
      <c r="W268" s="42">
        <f t="shared" si="67"/>
        <v>4125746.9323999998</v>
      </c>
      <c r="X268" s="42">
        <v>112793146.4267</v>
      </c>
      <c r="Y268" s="47">
        <f t="shared" si="70"/>
        <v>259817619.54069996</v>
      </c>
    </row>
    <row r="269" spans="1:25" ht="24.9" customHeight="1">
      <c r="A269" s="143"/>
      <c r="B269" s="138"/>
      <c r="C269" s="38">
        <v>9</v>
      </c>
      <c r="D269" s="42" t="s">
        <v>646</v>
      </c>
      <c r="E269" s="42">
        <v>116782843.745</v>
      </c>
      <c r="F269" s="42">
        <v>0</v>
      </c>
      <c r="G269" s="42">
        <v>6240631.4424000001</v>
      </c>
      <c r="H269" s="42">
        <v>3503485.3124000002</v>
      </c>
      <c r="I269" s="42">
        <v>0</v>
      </c>
      <c r="J269" s="42">
        <f t="shared" si="64"/>
        <v>3503485.3124000002</v>
      </c>
      <c r="K269" s="42">
        <v>84361859.907000005</v>
      </c>
      <c r="L269" s="47">
        <f t="shared" si="69"/>
        <v>210888820.4068</v>
      </c>
      <c r="M269" s="46"/>
      <c r="N269" s="138"/>
      <c r="O269" s="48">
        <v>15</v>
      </c>
      <c r="P269" s="39" t="s">
        <v>113</v>
      </c>
      <c r="Q269" s="42" t="s">
        <v>647</v>
      </c>
      <c r="R269" s="42">
        <v>93779132.301799998</v>
      </c>
      <c r="S269" s="42">
        <f t="shared" si="66"/>
        <v>-2536017.62</v>
      </c>
      <c r="T269" s="42">
        <v>6173396.4951999998</v>
      </c>
      <c r="U269" s="42">
        <v>2813373.9690999999</v>
      </c>
      <c r="V269" s="42">
        <v>0</v>
      </c>
      <c r="W269" s="42">
        <f t="shared" si="67"/>
        <v>2813373.9690999999</v>
      </c>
      <c r="X269" s="42">
        <v>88499438.786300004</v>
      </c>
      <c r="Y269" s="47">
        <f t="shared" si="70"/>
        <v>188729323.93239999</v>
      </c>
    </row>
    <row r="270" spans="1:25" ht="24.9" customHeight="1">
      <c r="A270" s="143"/>
      <c r="B270" s="138"/>
      <c r="C270" s="38">
        <v>10</v>
      </c>
      <c r="D270" s="42" t="s">
        <v>648</v>
      </c>
      <c r="E270" s="42">
        <v>101977068.27519999</v>
      </c>
      <c r="F270" s="42">
        <v>0</v>
      </c>
      <c r="G270" s="42">
        <v>5435854.1929000001</v>
      </c>
      <c r="H270" s="42">
        <v>3059312.0482999999</v>
      </c>
      <c r="I270" s="42">
        <v>0</v>
      </c>
      <c r="J270" s="42">
        <f t="shared" si="64"/>
        <v>3059312.0482999999</v>
      </c>
      <c r="K270" s="42">
        <v>73102665.467500001</v>
      </c>
      <c r="L270" s="47">
        <f t="shared" si="69"/>
        <v>183574899.98390001</v>
      </c>
      <c r="M270" s="46"/>
      <c r="N270" s="138"/>
      <c r="O270" s="48">
        <v>16</v>
      </c>
      <c r="P270" s="39" t="s">
        <v>113</v>
      </c>
      <c r="Q270" s="42" t="s">
        <v>649</v>
      </c>
      <c r="R270" s="42">
        <v>98407888.171900004</v>
      </c>
      <c r="S270" s="42">
        <f t="shared" si="66"/>
        <v>-2536017.62</v>
      </c>
      <c r="T270" s="42">
        <v>6220422.4392999997</v>
      </c>
      <c r="U270" s="42">
        <v>2952236.6452000001</v>
      </c>
      <c r="V270" s="42">
        <v>0</v>
      </c>
      <c r="W270" s="42">
        <f t="shared" si="67"/>
        <v>2952236.6452000001</v>
      </c>
      <c r="X270" s="42">
        <v>89157352.821899995</v>
      </c>
      <c r="Y270" s="47">
        <f t="shared" si="70"/>
        <v>194201882.45829999</v>
      </c>
    </row>
    <row r="271" spans="1:25" ht="24.9" customHeight="1">
      <c r="A271" s="143"/>
      <c r="B271" s="138"/>
      <c r="C271" s="38">
        <v>11</v>
      </c>
      <c r="D271" s="42" t="s">
        <v>650</v>
      </c>
      <c r="E271" s="42">
        <v>109285242.86759999</v>
      </c>
      <c r="F271" s="42">
        <v>0</v>
      </c>
      <c r="G271" s="42">
        <v>5664963.0274</v>
      </c>
      <c r="H271" s="42">
        <v>3278557.2859999998</v>
      </c>
      <c r="I271" s="42">
        <v>0</v>
      </c>
      <c r="J271" s="42">
        <f t="shared" si="64"/>
        <v>3278557.2859999998</v>
      </c>
      <c r="K271" s="42">
        <v>76308000.754199997</v>
      </c>
      <c r="L271" s="47">
        <f t="shared" si="69"/>
        <v>194536763.93519998</v>
      </c>
      <c r="M271" s="46"/>
      <c r="N271" s="138"/>
      <c r="O271" s="48">
        <v>17</v>
      </c>
      <c r="P271" s="39" t="s">
        <v>113</v>
      </c>
      <c r="Q271" s="42" t="s">
        <v>651</v>
      </c>
      <c r="R271" s="42">
        <v>128571565.65809999</v>
      </c>
      <c r="S271" s="42">
        <f t="shared" si="66"/>
        <v>-2536017.62</v>
      </c>
      <c r="T271" s="42">
        <v>7680791.5593999997</v>
      </c>
      <c r="U271" s="42">
        <v>3857146.9696999998</v>
      </c>
      <c r="V271" s="42">
        <v>0</v>
      </c>
      <c r="W271" s="42">
        <f t="shared" si="67"/>
        <v>3857146.9696999998</v>
      </c>
      <c r="X271" s="42">
        <v>109588571.3827</v>
      </c>
      <c r="Y271" s="47">
        <f t="shared" si="70"/>
        <v>247162057.9499</v>
      </c>
    </row>
    <row r="272" spans="1:25" ht="24.9" customHeight="1">
      <c r="A272" s="143"/>
      <c r="B272" s="138"/>
      <c r="C272" s="38">
        <v>12</v>
      </c>
      <c r="D272" s="42" t="s">
        <v>652</v>
      </c>
      <c r="E272" s="42">
        <v>76692043.365999997</v>
      </c>
      <c r="F272" s="42">
        <v>0</v>
      </c>
      <c r="G272" s="42">
        <v>4307481.4996999996</v>
      </c>
      <c r="H272" s="42">
        <v>2300761.301</v>
      </c>
      <c r="I272" s="42">
        <v>0</v>
      </c>
      <c r="J272" s="42">
        <f t="shared" si="64"/>
        <v>2300761.301</v>
      </c>
      <c r="K272" s="42">
        <v>57316225.728299998</v>
      </c>
      <c r="L272" s="47">
        <f t="shared" si="69"/>
        <v>140616511.89499998</v>
      </c>
      <c r="M272" s="46"/>
      <c r="N272" s="138"/>
      <c r="O272" s="48">
        <v>18</v>
      </c>
      <c r="P272" s="39" t="s">
        <v>113</v>
      </c>
      <c r="Q272" s="42" t="s">
        <v>653</v>
      </c>
      <c r="R272" s="42">
        <v>111172642.4083</v>
      </c>
      <c r="S272" s="42">
        <f t="shared" si="66"/>
        <v>-2536017.62</v>
      </c>
      <c r="T272" s="42">
        <v>6286706.5236</v>
      </c>
      <c r="U272" s="42">
        <v>3335179.2722</v>
      </c>
      <c r="V272" s="42">
        <v>0</v>
      </c>
      <c r="W272" s="42">
        <f t="shared" si="67"/>
        <v>3335179.2722</v>
      </c>
      <c r="X272" s="42">
        <v>90084696.871700004</v>
      </c>
      <c r="Y272" s="47">
        <f t="shared" si="70"/>
        <v>208343207.4558</v>
      </c>
    </row>
    <row r="273" spans="1:25" ht="24.9" customHeight="1">
      <c r="A273" s="143"/>
      <c r="B273" s="138"/>
      <c r="C273" s="38">
        <v>13</v>
      </c>
      <c r="D273" s="42" t="s">
        <v>654</v>
      </c>
      <c r="E273" s="42">
        <v>97201989.832000002</v>
      </c>
      <c r="F273" s="42">
        <v>0</v>
      </c>
      <c r="G273" s="42">
        <v>5237990.9302000003</v>
      </c>
      <c r="H273" s="42">
        <v>2916059.6949999998</v>
      </c>
      <c r="I273" s="42">
        <v>0</v>
      </c>
      <c r="J273" s="42">
        <f t="shared" si="64"/>
        <v>2916059.6949999998</v>
      </c>
      <c r="K273" s="42">
        <v>70334469.735300004</v>
      </c>
      <c r="L273" s="47">
        <f t="shared" si="69"/>
        <v>175690510.1925</v>
      </c>
      <c r="M273" s="46"/>
      <c r="N273" s="138"/>
      <c r="O273" s="48">
        <v>19</v>
      </c>
      <c r="P273" s="39" t="s">
        <v>113</v>
      </c>
      <c r="Q273" s="42" t="s">
        <v>655</v>
      </c>
      <c r="R273" s="42">
        <v>102058111.1882</v>
      </c>
      <c r="S273" s="42">
        <f t="shared" si="66"/>
        <v>-2536017.62</v>
      </c>
      <c r="T273" s="42">
        <v>6007702.5864000004</v>
      </c>
      <c r="U273" s="42">
        <v>3061743.3355999999</v>
      </c>
      <c r="V273" s="42">
        <v>0</v>
      </c>
      <c r="W273" s="42">
        <f t="shared" si="67"/>
        <v>3061743.3355999999</v>
      </c>
      <c r="X273" s="42">
        <v>86181306.734599993</v>
      </c>
      <c r="Y273" s="47">
        <f t="shared" si="70"/>
        <v>194772846.22479999</v>
      </c>
    </row>
    <row r="274" spans="1:25" ht="24.9" customHeight="1">
      <c r="A274" s="143"/>
      <c r="B274" s="138"/>
      <c r="C274" s="38">
        <v>14</v>
      </c>
      <c r="D274" s="42" t="s">
        <v>656</v>
      </c>
      <c r="E274" s="42">
        <v>94853311.753199995</v>
      </c>
      <c r="F274" s="42">
        <v>0</v>
      </c>
      <c r="G274" s="42">
        <v>5070677.6857000003</v>
      </c>
      <c r="H274" s="42">
        <v>2845599.3525999999</v>
      </c>
      <c r="I274" s="42">
        <v>0</v>
      </c>
      <c r="J274" s="42">
        <f t="shared" si="64"/>
        <v>2845599.3525999999</v>
      </c>
      <c r="K274" s="42">
        <v>67993682.451100007</v>
      </c>
      <c r="L274" s="47">
        <f t="shared" si="69"/>
        <v>170763271.24259999</v>
      </c>
      <c r="M274" s="46"/>
      <c r="N274" s="138"/>
      <c r="O274" s="48">
        <v>20</v>
      </c>
      <c r="P274" s="39" t="s">
        <v>113</v>
      </c>
      <c r="Q274" s="42" t="s">
        <v>657</v>
      </c>
      <c r="R274" s="42">
        <v>92152654.970400006</v>
      </c>
      <c r="S274" s="42">
        <f t="shared" si="66"/>
        <v>-2536017.62</v>
      </c>
      <c r="T274" s="42">
        <v>5777072.2284000004</v>
      </c>
      <c r="U274" s="42">
        <v>2764579.6491</v>
      </c>
      <c r="V274" s="42">
        <v>0</v>
      </c>
      <c r="W274" s="42">
        <f t="shared" si="67"/>
        <v>2764579.6491</v>
      </c>
      <c r="X274" s="42">
        <v>82954684.652199998</v>
      </c>
      <c r="Y274" s="47">
        <f t="shared" si="70"/>
        <v>181112973.88010001</v>
      </c>
    </row>
    <row r="275" spans="1:25" ht="24.9" customHeight="1">
      <c r="A275" s="143"/>
      <c r="B275" s="138"/>
      <c r="C275" s="38">
        <v>15</v>
      </c>
      <c r="D275" s="42" t="s">
        <v>658</v>
      </c>
      <c r="E275" s="42">
        <v>101731456.3304</v>
      </c>
      <c r="F275" s="42">
        <v>0</v>
      </c>
      <c r="G275" s="42">
        <v>5426518.5593999997</v>
      </c>
      <c r="H275" s="42">
        <v>3051943.6899000001</v>
      </c>
      <c r="I275" s="42">
        <v>0</v>
      </c>
      <c r="J275" s="42">
        <f t="shared" si="64"/>
        <v>3051943.6899000001</v>
      </c>
      <c r="K275" s="42">
        <v>72972055.770999998</v>
      </c>
      <c r="L275" s="47">
        <f t="shared" si="69"/>
        <v>183181974.35070002</v>
      </c>
      <c r="M275" s="46"/>
      <c r="N275" s="138"/>
      <c r="O275" s="48">
        <v>21</v>
      </c>
      <c r="P275" s="39" t="s">
        <v>113</v>
      </c>
      <c r="Q275" s="42" t="s">
        <v>659</v>
      </c>
      <c r="R275" s="42">
        <v>113807986.1513</v>
      </c>
      <c r="S275" s="42">
        <f t="shared" si="66"/>
        <v>-2536017.62</v>
      </c>
      <c r="T275" s="42">
        <v>7072953.7905000001</v>
      </c>
      <c r="U275" s="42">
        <v>3414239.5844999999</v>
      </c>
      <c r="V275" s="42">
        <v>0</v>
      </c>
      <c r="W275" s="42">
        <f t="shared" si="67"/>
        <v>3414239.5844999999</v>
      </c>
      <c r="X275" s="42">
        <v>101084648.5493</v>
      </c>
      <c r="Y275" s="47">
        <f t="shared" si="70"/>
        <v>222843810.45559999</v>
      </c>
    </row>
    <row r="276" spans="1:25" ht="24.9" customHeight="1">
      <c r="A276" s="143"/>
      <c r="B276" s="139"/>
      <c r="C276" s="38">
        <v>16</v>
      </c>
      <c r="D276" s="42" t="s">
        <v>660</v>
      </c>
      <c r="E276" s="42">
        <v>98890910.265400007</v>
      </c>
      <c r="F276" s="42">
        <v>0</v>
      </c>
      <c r="G276" s="42">
        <v>5292994.0045999996</v>
      </c>
      <c r="H276" s="42">
        <v>2966727.3080000002</v>
      </c>
      <c r="I276" s="42">
        <v>0</v>
      </c>
      <c r="J276" s="42">
        <f t="shared" si="64"/>
        <v>2966727.3080000002</v>
      </c>
      <c r="K276" s="42">
        <v>71103987.399900004</v>
      </c>
      <c r="L276" s="47">
        <f t="shared" si="69"/>
        <v>178254618.97790003</v>
      </c>
      <c r="M276" s="46"/>
      <c r="N276" s="138"/>
      <c r="O276" s="48">
        <v>22</v>
      </c>
      <c r="P276" s="39" t="s">
        <v>113</v>
      </c>
      <c r="Q276" s="42" t="s">
        <v>661</v>
      </c>
      <c r="R276" s="42">
        <v>105416312.03829999</v>
      </c>
      <c r="S276" s="42">
        <f t="shared" si="66"/>
        <v>-2536017.62</v>
      </c>
      <c r="T276" s="42">
        <v>6496513.7457999997</v>
      </c>
      <c r="U276" s="42">
        <v>3162489.3610999999</v>
      </c>
      <c r="V276" s="42">
        <v>0</v>
      </c>
      <c r="W276" s="42">
        <f t="shared" si="67"/>
        <v>3162489.3610999999</v>
      </c>
      <c r="X276" s="42">
        <v>93019993.950100005</v>
      </c>
      <c r="Y276" s="47">
        <f t="shared" si="70"/>
        <v>205559291.47530001</v>
      </c>
    </row>
    <row r="277" spans="1:25" ht="24.9" customHeight="1">
      <c r="A277" s="38"/>
      <c r="B277" s="144" t="s">
        <v>662</v>
      </c>
      <c r="C277" s="145"/>
      <c r="D277" s="43"/>
      <c r="E277" s="43">
        <f>SUM(E261:E276)</f>
        <v>1638248645.0964</v>
      </c>
      <c r="F277" s="43">
        <f t="shared" ref="F277:K277" si="71">SUM(F261:F276)</f>
        <v>0</v>
      </c>
      <c r="G277" s="43">
        <f t="shared" si="71"/>
        <v>87262017.524900004</v>
      </c>
      <c r="H277" s="43">
        <f t="shared" si="71"/>
        <v>49147459.353100002</v>
      </c>
      <c r="I277" s="43">
        <f t="shared" si="71"/>
        <v>0</v>
      </c>
      <c r="J277" s="43">
        <f t="shared" si="71"/>
        <v>49147459.353100002</v>
      </c>
      <c r="K277" s="43">
        <f t="shared" si="71"/>
        <v>1173676799.3618</v>
      </c>
      <c r="L277" s="49">
        <f t="shared" si="69"/>
        <v>2948334921.3361998</v>
      </c>
      <c r="M277" s="46"/>
      <c r="N277" s="138"/>
      <c r="O277" s="48">
        <v>23</v>
      </c>
      <c r="P277" s="39" t="s">
        <v>113</v>
      </c>
      <c r="Q277" s="42" t="s">
        <v>663</v>
      </c>
      <c r="R277" s="42">
        <v>109132364.9276</v>
      </c>
      <c r="S277" s="42">
        <f t="shared" si="66"/>
        <v>-2536017.62</v>
      </c>
      <c r="T277" s="42">
        <v>7048207.2977</v>
      </c>
      <c r="U277" s="42">
        <v>3273970.9478000002</v>
      </c>
      <c r="V277" s="42">
        <v>0</v>
      </c>
      <c r="W277" s="42">
        <f t="shared" si="67"/>
        <v>3273970.9478000002</v>
      </c>
      <c r="X277" s="42">
        <v>100738434.0221</v>
      </c>
      <c r="Y277" s="47">
        <f t="shared" si="70"/>
        <v>217656959.57519999</v>
      </c>
    </row>
    <row r="278" spans="1:25" ht="24.9" customHeight="1">
      <c r="A278" s="143">
        <v>14</v>
      </c>
      <c r="B278" s="137" t="s">
        <v>97</v>
      </c>
      <c r="C278" s="38">
        <v>1</v>
      </c>
      <c r="D278" s="42" t="s">
        <v>664</v>
      </c>
      <c r="E278" s="42">
        <v>123877894.8917</v>
      </c>
      <c r="F278" s="42">
        <v>0</v>
      </c>
      <c r="G278" s="42">
        <v>6794398.1139000002</v>
      </c>
      <c r="H278" s="42">
        <v>3716336.8467000001</v>
      </c>
      <c r="I278" s="42">
        <v>0</v>
      </c>
      <c r="J278" s="42">
        <f t="shared" si="64"/>
        <v>3716336.8467000001</v>
      </c>
      <c r="K278" s="42">
        <v>80106768.439600006</v>
      </c>
      <c r="L278" s="47">
        <f t="shared" si="69"/>
        <v>214495398.29190004</v>
      </c>
      <c r="M278" s="46"/>
      <c r="N278" s="138"/>
      <c r="O278" s="48">
        <v>24</v>
      </c>
      <c r="P278" s="39" t="s">
        <v>113</v>
      </c>
      <c r="Q278" s="42" t="s">
        <v>665</v>
      </c>
      <c r="R278" s="42">
        <v>93425263.170100003</v>
      </c>
      <c r="S278" s="42">
        <f t="shared" si="66"/>
        <v>-2536017.62</v>
      </c>
      <c r="T278" s="42">
        <v>5984173.3124000002</v>
      </c>
      <c r="U278" s="42">
        <v>2802757.8950999998</v>
      </c>
      <c r="V278" s="42">
        <v>0</v>
      </c>
      <c r="W278" s="42">
        <f t="shared" si="67"/>
        <v>2802757.8950999998</v>
      </c>
      <c r="X278" s="42">
        <v>85852121.643999994</v>
      </c>
      <c r="Y278" s="47">
        <f t="shared" si="70"/>
        <v>185528298.4016</v>
      </c>
    </row>
    <row r="279" spans="1:25" ht="24.9" customHeight="1">
      <c r="A279" s="143"/>
      <c r="B279" s="138"/>
      <c r="C279" s="38">
        <v>2</v>
      </c>
      <c r="D279" s="42" t="s">
        <v>666</v>
      </c>
      <c r="E279" s="42">
        <v>104376029.19159999</v>
      </c>
      <c r="F279" s="42">
        <v>0</v>
      </c>
      <c r="G279" s="42">
        <v>6094377.7571999999</v>
      </c>
      <c r="H279" s="42">
        <v>3131280.8757000002</v>
      </c>
      <c r="I279" s="42">
        <v>0</v>
      </c>
      <c r="J279" s="42">
        <f t="shared" si="64"/>
        <v>3131280.8757000002</v>
      </c>
      <c r="K279" s="42">
        <v>70313169.884000003</v>
      </c>
      <c r="L279" s="47">
        <f t="shared" si="69"/>
        <v>183914857.7085</v>
      </c>
      <c r="M279" s="46"/>
      <c r="N279" s="138"/>
      <c r="O279" s="48">
        <v>25</v>
      </c>
      <c r="P279" s="39" t="s">
        <v>113</v>
      </c>
      <c r="Q279" s="42" t="s">
        <v>667</v>
      </c>
      <c r="R279" s="42">
        <v>85493317.016900003</v>
      </c>
      <c r="S279" s="42">
        <f t="shared" si="66"/>
        <v>-2536017.62</v>
      </c>
      <c r="T279" s="42">
        <v>5596934.7143999999</v>
      </c>
      <c r="U279" s="42">
        <v>2564799.5104999999</v>
      </c>
      <c r="V279" s="42">
        <v>0</v>
      </c>
      <c r="W279" s="42">
        <f t="shared" si="67"/>
        <v>2564799.5104999999</v>
      </c>
      <c r="X279" s="42">
        <v>80434480.090000004</v>
      </c>
      <c r="Y279" s="47">
        <f t="shared" si="70"/>
        <v>171553513.71179998</v>
      </c>
    </row>
    <row r="280" spans="1:25" ht="24.9" customHeight="1">
      <c r="A280" s="143"/>
      <c r="B280" s="138"/>
      <c r="C280" s="38">
        <v>3</v>
      </c>
      <c r="D280" s="42" t="s">
        <v>668</v>
      </c>
      <c r="E280" s="42">
        <v>141284018.2441</v>
      </c>
      <c r="F280" s="42">
        <v>0</v>
      </c>
      <c r="G280" s="42">
        <v>7674219.0758999996</v>
      </c>
      <c r="H280" s="42">
        <v>4238520.5472999997</v>
      </c>
      <c r="I280" s="42">
        <v>0</v>
      </c>
      <c r="J280" s="42">
        <f t="shared" si="64"/>
        <v>4238520.5472999997</v>
      </c>
      <c r="K280" s="42">
        <v>92415858.0528</v>
      </c>
      <c r="L280" s="47">
        <f t="shared" si="69"/>
        <v>245612615.9201</v>
      </c>
      <c r="M280" s="46"/>
      <c r="N280" s="138"/>
      <c r="O280" s="48">
        <v>26</v>
      </c>
      <c r="P280" s="39" t="s">
        <v>113</v>
      </c>
      <c r="Q280" s="42" t="s">
        <v>669</v>
      </c>
      <c r="R280" s="42">
        <v>113326261.227</v>
      </c>
      <c r="S280" s="42">
        <f t="shared" si="66"/>
        <v>-2536017.62</v>
      </c>
      <c r="T280" s="42">
        <v>7091733.7377000004</v>
      </c>
      <c r="U280" s="42">
        <v>3399787.8368000002</v>
      </c>
      <c r="V280" s="42">
        <v>0</v>
      </c>
      <c r="W280" s="42">
        <f t="shared" si="67"/>
        <v>3399787.8368000002</v>
      </c>
      <c r="X280" s="42">
        <v>101347388.4277</v>
      </c>
      <c r="Y280" s="47">
        <f t="shared" si="70"/>
        <v>222629153.6092</v>
      </c>
    </row>
    <row r="281" spans="1:25" ht="24.9" customHeight="1">
      <c r="A281" s="143"/>
      <c r="B281" s="138"/>
      <c r="C281" s="38">
        <v>4</v>
      </c>
      <c r="D281" s="42" t="s">
        <v>670</v>
      </c>
      <c r="E281" s="42">
        <v>132812167.1059</v>
      </c>
      <c r="F281" s="42">
        <v>0</v>
      </c>
      <c r="G281" s="42">
        <v>7302130.5048000002</v>
      </c>
      <c r="H281" s="42">
        <v>3984365.0131999999</v>
      </c>
      <c r="I281" s="42">
        <v>0</v>
      </c>
      <c r="J281" s="42">
        <f t="shared" si="64"/>
        <v>3984365.0131999999</v>
      </c>
      <c r="K281" s="42">
        <v>87210172.164499998</v>
      </c>
      <c r="L281" s="47">
        <f t="shared" si="69"/>
        <v>231308834.78839999</v>
      </c>
      <c r="M281" s="46"/>
      <c r="N281" s="138"/>
      <c r="O281" s="48">
        <v>27</v>
      </c>
      <c r="P281" s="39" t="s">
        <v>113</v>
      </c>
      <c r="Q281" s="42" t="s">
        <v>671</v>
      </c>
      <c r="R281" s="42">
        <v>123472129.0466</v>
      </c>
      <c r="S281" s="42">
        <f t="shared" si="66"/>
        <v>-2536017.62</v>
      </c>
      <c r="T281" s="42">
        <v>7769181.2066000002</v>
      </c>
      <c r="U281" s="42">
        <v>3704163.8714000001</v>
      </c>
      <c r="V281" s="42">
        <v>0</v>
      </c>
      <c r="W281" s="42">
        <f t="shared" si="67"/>
        <v>3704163.8714000001</v>
      </c>
      <c r="X281" s="42">
        <v>110825182.16419999</v>
      </c>
      <c r="Y281" s="47">
        <f t="shared" si="70"/>
        <v>243234638.6688</v>
      </c>
    </row>
    <row r="282" spans="1:25" ht="24.9" customHeight="1">
      <c r="A282" s="143"/>
      <c r="B282" s="138"/>
      <c r="C282" s="38">
        <v>5</v>
      </c>
      <c r="D282" s="42" t="s">
        <v>672</v>
      </c>
      <c r="E282" s="42">
        <v>128414070.5836</v>
      </c>
      <c r="F282" s="42">
        <v>0</v>
      </c>
      <c r="G282" s="42">
        <v>6800799.3805999998</v>
      </c>
      <c r="H282" s="42">
        <v>3852422.1175000002</v>
      </c>
      <c r="I282" s="42">
        <v>0</v>
      </c>
      <c r="J282" s="42">
        <f t="shared" si="64"/>
        <v>3852422.1175000002</v>
      </c>
      <c r="K282" s="42">
        <v>80196325.030100003</v>
      </c>
      <c r="L282" s="47">
        <f t="shared" si="69"/>
        <v>219263617.11180001</v>
      </c>
      <c r="M282" s="46"/>
      <c r="N282" s="138"/>
      <c r="O282" s="48">
        <v>28</v>
      </c>
      <c r="P282" s="39" t="s">
        <v>113</v>
      </c>
      <c r="Q282" s="42" t="s">
        <v>673</v>
      </c>
      <c r="R282" s="42">
        <v>94567912.151800007</v>
      </c>
      <c r="S282" s="42">
        <f t="shared" si="66"/>
        <v>-2536017.62</v>
      </c>
      <c r="T282" s="42">
        <v>6023580.7708999999</v>
      </c>
      <c r="U282" s="42">
        <v>2837037.3646</v>
      </c>
      <c r="V282" s="42">
        <v>0</v>
      </c>
      <c r="W282" s="42">
        <f t="shared" si="67"/>
        <v>2837037.3646</v>
      </c>
      <c r="X282" s="42">
        <v>86403449.652600005</v>
      </c>
      <c r="Y282" s="47">
        <f t="shared" si="70"/>
        <v>187295962.31990001</v>
      </c>
    </row>
    <row r="283" spans="1:25" ht="24.9" customHeight="1">
      <c r="A283" s="143"/>
      <c r="B283" s="138"/>
      <c r="C283" s="38">
        <v>6</v>
      </c>
      <c r="D283" s="42" t="s">
        <v>674</v>
      </c>
      <c r="E283" s="42">
        <v>123466055.6288</v>
      </c>
      <c r="F283" s="42">
        <v>0</v>
      </c>
      <c r="G283" s="42">
        <v>6485572.3162000002</v>
      </c>
      <c r="H283" s="42">
        <v>3703981.6688999999</v>
      </c>
      <c r="I283" s="42">
        <v>0</v>
      </c>
      <c r="J283" s="42">
        <f t="shared" si="64"/>
        <v>3703981.6688999999</v>
      </c>
      <c r="K283" s="42">
        <v>75786157.106800005</v>
      </c>
      <c r="L283" s="47">
        <f t="shared" si="69"/>
        <v>209441766.72070003</v>
      </c>
      <c r="M283" s="46"/>
      <c r="N283" s="138"/>
      <c r="O283" s="48">
        <v>29</v>
      </c>
      <c r="P283" s="39" t="s">
        <v>113</v>
      </c>
      <c r="Q283" s="42" t="s">
        <v>675</v>
      </c>
      <c r="R283" s="42">
        <v>113728873.89390001</v>
      </c>
      <c r="S283" s="42">
        <f t="shared" si="66"/>
        <v>-2536017.62</v>
      </c>
      <c r="T283" s="42">
        <v>6525542.2405000003</v>
      </c>
      <c r="U283" s="42">
        <v>3411866.2168000001</v>
      </c>
      <c r="V283" s="42">
        <v>0</v>
      </c>
      <c r="W283" s="42">
        <f t="shared" si="67"/>
        <v>3411866.2168000001</v>
      </c>
      <c r="X283" s="42">
        <v>93426115.602300003</v>
      </c>
      <c r="Y283" s="47">
        <f t="shared" si="70"/>
        <v>214556380.33350003</v>
      </c>
    </row>
    <row r="284" spans="1:25" ht="24.9" customHeight="1">
      <c r="A284" s="143"/>
      <c r="B284" s="138"/>
      <c r="C284" s="38">
        <v>7</v>
      </c>
      <c r="D284" s="42" t="s">
        <v>676</v>
      </c>
      <c r="E284" s="42">
        <v>124661937.3864</v>
      </c>
      <c r="F284" s="42">
        <v>0</v>
      </c>
      <c r="G284" s="42">
        <v>6915185.3435000004</v>
      </c>
      <c r="H284" s="42">
        <v>3739858.1216000002</v>
      </c>
      <c r="I284" s="42">
        <v>0</v>
      </c>
      <c r="J284" s="42">
        <f t="shared" si="64"/>
        <v>3739858.1216000002</v>
      </c>
      <c r="K284" s="42">
        <v>81796635.921100006</v>
      </c>
      <c r="L284" s="47">
        <f t="shared" si="69"/>
        <v>217113616.7726</v>
      </c>
      <c r="M284" s="46"/>
      <c r="N284" s="138"/>
      <c r="O284" s="48">
        <v>30</v>
      </c>
      <c r="P284" s="39" t="s">
        <v>113</v>
      </c>
      <c r="Q284" s="42" t="s">
        <v>677</v>
      </c>
      <c r="R284" s="42">
        <v>96025116.787200004</v>
      </c>
      <c r="S284" s="42">
        <f t="shared" si="66"/>
        <v>-2536017.62</v>
      </c>
      <c r="T284" s="42">
        <v>6234474.7955999998</v>
      </c>
      <c r="U284" s="42">
        <v>2880753.5035999999</v>
      </c>
      <c r="V284" s="42">
        <v>0</v>
      </c>
      <c r="W284" s="42">
        <f t="shared" si="67"/>
        <v>2880753.5035999999</v>
      </c>
      <c r="X284" s="42">
        <v>89353951.585099995</v>
      </c>
      <c r="Y284" s="47">
        <f t="shared" si="70"/>
        <v>191958279.05149999</v>
      </c>
    </row>
    <row r="285" spans="1:25" ht="24.9" customHeight="1">
      <c r="A285" s="143"/>
      <c r="B285" s="138"/>
      <c r="C285" s="38">
        <v>8</v>
      </c>
      <c r="D285" s="42" t="s">
        <v>678</v>
      </c>
      <c r="E285" s="42">
        <v>134923768.72580001</v>
      </c>
      <c r="F285" s="42">
        <v>0</v>
      </c>
      <c r="G285" s="42">
        <v>7460575.4408999998</v>
      </c>
      <c r="H285" s="42">
        <v>4047713.0617999998</v>
      </c>
      <c r="I285" s="42">
        <v>0</v>
      </c>
      <c r="J285" s="42">
        <f t="shared" si="64"/>
        <v>4047713.0617999998</v>
      </c>
      <c r="K285" s="42">
        <v>89426887.839499995</v>
      </c>
      <c r="L285" s="47">
        <f t="shared" si="69"/>
        <v>235858945.06800002</v>
      </c>
      <c r="M285" s="46"/>
      <c r="N285" s="138"/>
      <c r="O285" s="48">
        <v>31</v>
      </c>
      <c r="P285" s="39" t="s">
        <v>113</v>
      </c>
      <c r="Q285" s="42" t="s">
        <v>679</v>
      </c>
      <c r="R285" s="42">
        <v>96444309.324100003</v>
      </c>
      <c r="S285" s="42">
        <f t="shared" si="66"/>
        <v>-2536017.62</v>
      </c>
      <c r="T285" s="42">
        <v>6369129.625</v>
      </c>
      <c r="U285" s="42">
        <v>2893329.2796999998</v>
      </c>
      <c r="V285" s="42">
        <v>0</v>
      </c>
      <c r="W285" s="42">
        <f t="shared" si="67"/>
        <v>2893329.2796999998</v>
      </c>
      <c r="X285" s="42">
        <v>91237833.0044</v>
      </c>
      <c r="Y285" s="47">
        <f t="shared" si="70"/>
        <v>194408583.61320001</v>
      </c>
    </row>
    <row r="286" spans="1:25" ht="24.9" customHeight="1">
      <c r="A286" s="143"/>
      <c r="B286" s="138"/>
      <c r="C286" s="38">
        <v>9</v>
      </c>
      <c r="D286" s="42" t="s">
        <v>680</v>
      </c>
      <c r="E286" s="42">
        <v>122770691.8004</v>
      </c>
      <c r="F286" s="42">
        <v>0</v>
      </c>
      <c r="G286" s="42">
        <v>6242237.2369999997</v>
      </c>
      <c r="H286" s="42">
        <v>3683120.7540000002</v>
      </c>
      <c r="I286" s="42">
        <v>0</v>
      </c>
      <c r="J286" s="42">
        <f t="shared" si="64"/>
        <v>3683120.7540000002</v>
      </c>
      <c r="K286" s="42">
        <v>72381790.280300006</v>
      </c>
      <c r="L286" s="47">
        <f t="shared" si="69"/>
        <v>205077840.07170001</v>
      </c>
      <c r="M286" s="46"/>
      <c r="N286" s="138"/>
      <c r="O286" s="48">
        <v>32</v>
      </c>
      <c r="P286" s="39" t="s">
        <v>113</v>
      </c>
      <c r="Q286" s="42" t="s">
        <v>681</v>
      </c>
      <c r="R286" s="42">
        <v>95975982.268399999</v>
      </c>
      <c r="S286" s="42">
        <f t="shared" si="66"/>
        <v>-2536017.62</v>
      </c>
      <c r="T286" s="42">
        <v>6086419.6913000001</v>
      </c>
      <c r="U286" s="42">
        <v>2879279.4681000002</v>
      </c>
      <c r="V286" s="42">
        <v>0</v>
      </c>
      <c r="W286" s="42">
        <f t="shared" si="67"/>
        <v>2879279.4681000002</v>
      </c>
      <c r="X286" s="42">
        <v>87282594.314999998</v>
      </c>
      <c r="Y286" s="47">
        <f t="shared" si="70"/>
        <v>189688258.12279999</v>
      </c>
    </row>
    <row r="287" spans="1:25" ht="24.9" customHeight="1">
      <c r="A287" s="143"/>
      <c r="B287" s="138"/>
      <c r="C287" s="38">
        <v>10</v>
      </c>
      <c r="D287" s="42" t="s">
        <v>682</v>
      </c>
      <c r="E287" s="42">
        <v>114811162.04620001</v>
      </c>
      <c r="F287" s="42">
        <v>0</v>
      </c>
      <c r="G287" s="42">
        <v>6254050.7801000001</v>
      </c>
      <c r="H287" s="42">
        <v>3444334.8613999998</v>
      </c>
      <c r="I287" s="42">
        <v>0</v>
      </c>
      <c r="J287" s="42">
        <f t="shared" si="64"/>
        <v>3444334.8613999998</v>
      </c>
      <c r="K287" s="42">
        <v>72547067.044100001</v>
      </c>
      <c r="L287" s="47">
        <f t="shared" si="69"/>
        <v>197056614.73180002</v>
      </c>
      <c r="M287" s="46"/>
      <c r="N287" s="139"/>
      <c r="O287" s="48">
        <v>33</v>
      </c>
      <c r="P287" s="39" t="s">
        <v>113</v>
      </c>
      <c r="Q287" s="42" t="s">
        <v>683</v>
      </c>
      <c r="R287" s="42">
        <v>110630522.8213</v>
      </c>
      <c r="S287" s="42">
        <f t="shared" si="66"/>
        <v>-2536017.62</v>
      </c>
      <c r="T287" s="42">
        <v>6432533.6827999996</v>
      </c>
      <c r="U287" s="42">
        <v>3318915.6845999998</v>
      </c>
      <c r="V287" s="42">
        <v>0</v>
      </c>
      <c r="W287" s="42">
        <f t="shared" si="67"/>
        <v>3318915.6845999998</v>
      </c>
      <c r="X287" s="42">
        <v>92124884.190899998</v>
      </c>
      <c r="Y287" s="47">
        <f t="shared" si="70"/>
        <v>209970838.75959998</v>
      </c>
    </row>
    <row r="288" spans="1:25" ht="24.9" customHeight="1">
      <c r="A288" s="143"/>
      <c r="B288" s="138"/>
      <c r="C288" s="38">
        <v>11</v>
      </c>
      <c r="D288" s="42" t="s">
        <v>684</v>
      </c>
      <c r="E288" s="42">
        <v>120199569.0827</v>
      </c>
      <c r="F288" s="42">
        <v>0</v>
      </c>
      <c r="G288" s="42">
        <v>6257952.4011000004</v>
      </c>
      <c r="H288" s="42">
        <v>3605987.0724999998</v>
      </c>
      <c r="I288" s="42">
        <v>0</v>
      </c>
      <c r="J288" s="42">
        <f t="shared" si="64"/>
        <v>3605987.0724999998</v>
      </c>
      <c r="K288" s="42">
        <v>72601652.470200002</v>
      </c>
      <c r="L288" s="47">
        <f t="shared" si="69"/>
        <v>202665161.02649999</v>
      </c>
      <c r="M288" s="46"/>
      <c r="N288" s="38"/>
      <c r="O288" s="145"/>
      <c r="P288" s="146"/>
      <c r="Q288" s="43"/>
      <c r="R288" s="43">
        <f>R255+R256+R257+R258+R259+R260+R261+R262+R263+R264+R265+R266+R267+R268+R269+R270+R271+R272+R273+R274+R275+R276+R277+R278+R279+R280+R281+R282+R283+R284+R285+R286+R287</f>
        <v>3569951197.8751006</v>
      </c>
      <c r="S288" s="43">
        <f t="shared" ref="S288:X288" si="72">S255+S256+S257+S258+S259+S260+S261+S262+S263+S264+S265+S266+S267+S268+S269+S270+S271+S272+S273+S274+S275+S276+S277+S278+S279+S280+S281+S282+S283+S284+S285+S286+S287</f>
        <v>-83688581.460000008</v>
      </c>
      <c r="T288" s="43">
        <f t="shared" si="72"/>
        <v>222090470.26319999</v>
      </c>
      <c r="U288" s="43">
        <f t="shared" si="72"/>
        <v>107098535.93599999</v>
      </c>
      <c r="V288" s="43">
        <f t="shared" si="72"/>
        <v>0</v>
      </c>
      <c r="W288" s="43">
        <f t="shared" si="72"/>
        <v>107098535.93599999</v>
      </c>
      <c r="X288" s="43">
        <f t="shared" si="72"/>
        <v>3177463432.1045995</v>
      </c>
      <c r="Y288" s="49">
        <f t="shared" si="70"/>
        <v>6992915054.7188997</v>
      </c>
    </row>
    <row r="289" spans="1:25" ht="24.9" customHeight="1">
      <c r="A289" s="143"/>
      <c r="B289" s="138"/>
      <c r="C289" s="38">
        <v>12</v>
      </c>
      <c r="D289" s="42" t="s">
        <v>685</v>
      </c>
      <c r="E289" s="42">
        <v>116705355.20739999</v>
      </c>
      <c r="F289" s="42">
        <v>0</v>
      </c>
      <c r="G289" s="42">
        <v>6235357.7772000004</v>
      </c>
      <c r="H289" s="42">
        <v>3501160.6562000001</v>
      </c>
      <c r="I289" s="42">
        <v>0</v>
      </c>
      <c r="J289" s="42">
        <f t="shared" si="64"/>
        <v>3501160.6562000001</v>
      </c>
      <c r="K289" s="42">
        <v>72285543.554100007</v>
      </c>
      <c r="L289" s="47">
        <f t="shared" si="69"/>
        <v>198727417.19490001</v>
      </c>
      <c r="M289" s="46"/>
      <c r="N289" s="137">
        <v>31</v>
      </c>
      <c r="O289" s="48">
        <v>1</v>
      </c>
      <c r="P289" s="39" t="s">
        <v>114</v>
      </c>
      <c r="Q289" s="42" t="s">
        <v>686</v>
      </c>
      <c r="R289" s="42">
        <v>130498297.5158</v>
      </c>
      <c r="S289" s="42">
        <v>0</v>
      </c>
      <c r="T289" s="42">
        <v>6105920.7858999996</v>
      </c>
      <c r="U289" s="42">
        <v>3914948.9254999999</v>
      </c>
      <c r="V289" s="42">
        <f>U289/2</f>
        <v>1957474.4627499999</v>
      </c>
      <c r="W289" s="42">
        <f>U289-V289</f>
        <v>1957474.4627499999</v>
      </c>
      <c r="X289" s="42">
        <v>75244381.945199996</v>
      </c>
      <c r="Y289" s="47">
        <f t="shared" si="70"/>
        <v>213806074.70964998</v>
      </c>
    </row>
    <row r="290" spans="1:25" ht="24.9" customHeight="1">
      <c r="A290" s="143"/>
      <c r="B290" s="138"/>
      <c r="C290" s="38">
        <v>13</v>
      </c>
      <c r="D290" s="42" t="s">
        <v>687</v>
      </c>
      <c r="E290" s="42">
        <v>151148702.1327</v>
      </c>
      <c r="F290" s="42">
        <v>0</v>
      </c>
      <c r="G290" s="42">
        <v>8006172.0307999998</v>
      </c>
      <c r="H290" s="42">
        <v>4534461.0640000002</v>
      </c>
      <c r="I290" s="42">
        <v>0</v>
      </c>
      <c r="J290" s="42">
        <f t="shared" si="64"/>
        <v>4534461.0640000002</v>
      </c>
      <c r="K290" s="42">
        <v>97060028.680199996</v>
      </c>
      <c r="L290" s="47">
        <f t="shared" si="69"/>
        <v>260749363.9077</v>
      </c>
      <c r="M290" s="46"/>
      <c r="N290" s="138"/>
      <c r="O290" s="48">
        <v>2</v>
      </c>
      <c r="P290" s="39" t="s">
        <v>114</v>
      </c>
      <c r="Q290" s="42" t="s">
        <v>290</v>
      </c>
      <c r="R290" s="42">
        <v>131640652.251</v>
      </c>
      <c r="S290" s="42">
        <v>0</v>
      </c>
      <c r="T290" s="42">
        <v>6231902.9314999999</v>
      </c>
      <c r="U290" s="42">
        <v>3949219.5674999999</v>
      </c>
      <c r="V290" s="42">
        <f t="shared" ref="V290:V305" si="73">U290/2</f>
        <v>1974609.7837499999</v>
      </c>
      <c r="W290" s="42">
        <f t="shared" ref="W290:W305" si="74">U290-V290</f>
        <v>1974609.7837499999</v>
      </c>
      <c r="X290" s="42">
        <v>77006928.629099995</v>
      </c>
      <c r="Y290" s="47">
        <f t="shared" si="70"/>
        <v>216854093.59535</v>
      </c>
    </row>
    <row r="291" spans="1:25" ht="24.9" customHeight="1">
      <c r="A291" s="143"/>
      <c r="B291" s="138"/>
      <c r="C291" s="38">
        <v>14</v>
      </c>
      <c r="D291" s="42" t="s">
        <v>688</v>
      </c>
      <c r="E291" s="42">
        <v>103709270.2341</v>
      </c>
      <c r="F291" s="42">
        <v>0</v>
      </c>
      <c r="G291" s="42">
        <v>6016823.5310000004</v>
      </c>
      <c r="H291" s="42">
        <v>3111278.1069999998</v>
      </c>
      <c r="I291" s="42">
        <v>0</v>
      </c>
      <c r="J291" s="42">
        <f t="shared" si="64"/>
        <v>3111278.1069999998</v>
      </c>
      <c r="K291" s="42">
        <v>69228151.497500002</v>
      </c>
      <c r="L291" s="47">
        <f t="shared" si="69"/>
        <v>182065523.3696</v>
      </c>
      <c r="M291" s="46"/>
      <c r="N291" s="138"/>
      <c r="O291" s="48">
        <v>3</v>
      </c>
      <c r="P291" s="39" t="s">
        <v>114</v>
      </c>
      <c r="Q291" s="42" t="s">
        <v>689</v>
      </c>
      <c r="R291" s="42">
        <v>131067013.825</v>
      </c>
      <c r="S291" s="42">
        <v>0</v>
      </c>
      <c r="T291" s="42">
        <v>6140557.1814999999</v>
      </c>
      <c r="U291" s="42">
        <v>3932010.4147999999</v>
      </c>
      <c r="V291" s="42">
        <f t="shared" si="73"/>
        <v>1966005.2074</v>
      </c>
      <c r="W291" s="42">
        <f t="shared" si="74"/>
        <v>1966005.2074</v>
      </c>
      <c r="X291" s="42">
        <v>75728960.644400001</v>
      </c>
      <c r="Y291" s="47">
        <f t="shared" si="70"/>
        <v>214902536.8583</v>
      </c>
    </row>
    <row r="292" spans="1:25" ht="24.9" customHeight="1">
      <c r="A292" s="143"/>
      <c r="B292" s="138"/>
      <c r="C292" s="38">
        <v>15</v>
      </c>
      <c r="D292" s="42" t="s">
        <v>690</v>
      </c>
      <c r="E292" s="42">
        <v>114789390.4822</v>
      </c>
      <c r="F292" s="42">
        <v>0</v>
      </c>
      <c r="G292" s="42">
        <v>6580645.7987000002</v>
      </c>
      <c r="H292" s="42">
        <v>3443681.7144999998</v>
      </c>
      <c r="I292" s="42">
        <v>0</v>
      </c>
      <c r="J292" s="42">
        <f t="shared" si="64"/>
        <v>3443681.7144999998</v>
      </c>
      <c r="K292" s="42">
        <v>77116277.740999997</v>
      </c>
      <c r="L292" s="47">
        <f t="shared" si="69"/>
        <v>201929995.73640001</v>
      </c>
      <c r="M292" s="46"/>
      <c r="N292" s="138"/>
      <c r="O292" s="48">
        <v>4</v>
      </c>
      <c r="P292" s="39" t="s">
        <v>114</v>
      </c>
      <c r="Q292" s="42" t="s">
        <v>691</v>
      </c>
      <c r="R292" s="42">
        <v>99505096.085800007</v>
      </c>
      <c r="S292" s="42">
        <v>0</v>
      </c>
      <c r="T292" s="42">
        <v>5131439.3265000004</v>
      </c>
      <c r="U292" s="42">
        <v>2985152.8826000001</v>
      </c>
      <c r="V292" s="42">
        <f t="shared" si="73"/>
        <v>1492576.4413000001</v>
      </c>
      <c r="W292" s="42">
        <f t="shared" si="74"/>
        <v>1492576.4413000001</v>
      </c>
      <c r="X292" s="42">
        <v>61610949.542499997</v>
      </c>
      <c r="Y292" s="47">
        <f t="shared" si="70"/>
        <v>167740061.39610001</v>
      </c>
    </row>
    <row r="293" spans="1:25" ht="24.9" customHeight="1">
      <c r="A293" s="143"/>
      <c r="B293" s="138"/>
      <c r="C293" s="38">
        <v>16</v>
      </c>
      <c r="D293" s="42" t="s">
        <v>692</v>
      </c>
      <c r="E293" s="42">
        <v>130341822.32709999</v>
      </c>
      <c r="F293" s="42">
        <v>0</v>
      </c>
      <c r="G293" s="42">
        <v>7184212.4337999998</v>
      </c>
      <c r="H293" s="42">
        <v>3910254.6697999998</v>
      </c>
      <c r="I293" s="42">
        <v>0</v>
      </c>
      <c r="J293" s="42">
        <f t="shared" si="64"/>
        <v>3910254.6697999998</v>
      </c>
      <c r="K293" s="42">
        <v>85560445.497799993</v>
      </c>
      <c r="L293" s="47">
        <f t="shared" si="69"/>
        <v>226996734.9285</v>
      </c>
      <c r="M293" s="46"/>
      <c r="N293" s="138"/>
      <c r="O293" s="48">
        <v>5</v>
      </c>
      <c r="P293" s="39" t="s">
        <v>114</v>
      </c>
      <c r="Q293" s="42" t="s">
        <v>693</v>
      </c>
      <c r="R293" s="42">
        <v>173125287.03560001</v>
      </c>
      <c r="S293" s="42">
        <v>0</v>
      </c>
      <c r="T293" s="42">
        <v>8866757.7747000009</v>
      </c>
      <c r="U293" s="42">
        <v>5193758.6111000003</v>
      </c>
      <c r="V293" s="42">
        <f t="shared" si="73"/>
        <v>2596879.3055500002</v>
      </c>
      <c r="W293" s="42">
        <f t="shared" si="74"/>
        <v>2596879.3055500002</v>
      </c>
      <c r="X293" s="42">
        <v>113869728.8872</v>
      </c>
      <c r="Y293" s="47">
        <f t="shared" si="70"/>
        <v>298458653.00304997</v>
      </c>
    </row>
    <row r="294" spans="1:25" ht="24.9" customHeight="1">
      <c r="A294" s="143"/>
      <c r="B294" s="139"/>
      <c r="C294" s="38">
        <v>17</v>
      </c>
      <c r="D294" s="42" t="s">
        <v>694</v>
      </c>
      <c r="E294" s="42">
        <v>107941042.9645</v>
      </c>
      <c r="F294" s="42">
        <v>0</v>
      </c>
      <c r="G294" s="42">
        <v>5993924.6023000004</v>
      </c>
      <c r="H294" s="42">
        <v>3238231.2889</v>
      </c>
      <c r="I294" s="42">
        <v>0</v>
      </c>
      <c r="J294" s="42">
        <f t="shared" si="64"/>
        <v>3238231.2889</v>
      </c>
      <c r="K294" s="42">
        <v>68907785.222200006</v>
      </c>
      <c r="L294" s="47">
        <f t="shared" si="69"/>
        <v>186080984.07789999</v>
      </c>
      <c r="M294" s="46"/>
      <c r="N294" s="138"/>
      <c r="O294" s="48">
        <v>6</v>
      </c>
      <c r="P294" s="39" t="s">
        <v>114</v>
      </c>
      <c r="Q294" s="42" t="s">
        <v>695</v>
      </c>
      <c r="R294" s="42">
        <v>149709325.96270001</v>
      </c>
      <c r="S294" s="42">
        <v>0</v>
      </c>
      <c r="T294" s="42">
        <v>7534511.8010999998</v>
      </c>
      <c r="U294" s="42">
        <v>4491279.7789000003</v>
      </c>
      <c r="V294" s="42">
        <f t="shared" si="73"/>
        <v>2245639.8894500001</v>
      </c>
      <c r="W294" s="42">
        <f t="shared" si="74"/>
        <v>2245639.8894500001</v>
      </c>
      <c r="X294" s="42">
        <v>95231010.572899997</v>
      </c>
      <c r="Y294" s="47">
        <f t="shared" si="70"/>
        <v>254720488.22615001</v>
      </c>
    </row>
    <row r="295" spans="1:25" ht="24.9" customHeight="1">
      <c r="A295" s="38"/>
      <c r="B295" s="144" t="s">
        <v>696</v>
      </c>
      <c r="C295" s="145"/>
      <c r="D295" s="43"/>
      <c r="E295" s="43">
        <f>SUM(E278:E294)</f>
        <v>2096232948.0352001</v>
      </c>
      <c r="F295" s="43">
        <f t="shared" ref="F295:K295" si="75">SUM(F278:F294)</f>
        <v>0</v>
      </c>
      <c r="G295" s="43">
        <f t="shared" si="75"/>
        <v>114298634.52500001</v>
      </c>
      <c r="H295" s="43">
        <f t="shared" si="75"/>
        <v>62886988.441000007</v>
      </c>
      <c r="I295" s="43">
        <f t="shared" si="75"/>
        <v>0</v>
      </c>
      <c r="J295" s="43">
        <f t="shared" si="75"/>
        <v>62886988.441000007</v>
      </c>
      <c r="K295" s="43">
        <f t="shared" si="75"/>
        <v>1344940716.4257998</v>
      </c>
      <c r="L295" s="49">
        <f t="shared" si="69"/>
        <v>3618359287.427</v>
      </c>
      <c r="M295" s="46"/>
      <c r="N295" s="138"/>
      <c r="O295" s="48">
        <v>7</v>
      </c>
      <c r="P295" s="39" t="s">
        <v>114</v>
      </c>
      <c r="Q295" s="42" t="s">
        <v>697</v>
      </c>
      <c r="R295" s="42">
        <v>131421358.7104</v>
      </c>
      <c r="S295" s="42">
        <v>0</v>
      </c>
      <c r="T295" s="42">
        <v>6004098.2598999999</v>
      </c>
      <c r="U295" s="42">
        <v>3942640.7612999999</v>
      </c>
      <c r="V295" s="42">
        <f t="shared" si="73"/>
        <v>1971320.3806499999</v>
      </c>
      <c r="W295" s="42">
        <f t="shared" si="74"/>
        <v>1971320.3806499999</v>
      </c>
      <c r="X295" s="42">
        <v>73819839.167300001</v>
      </c>
      <c r="Y295" s="47">
        <f t="shared" si="70"/>
        <v>213216616.51824999</v>
      </c>
    </row>
    <row r="296" spans="1:25" ht="24.9" customHeight="1">
      <c r="A296" s="143">
        <v>15</v>
      </c>
      <c r="B296" s="137" t="s">
        <v>698</v>
      </c>
      <c r="C296" s="38">
        <v>1</v>
      </c>
      <c r="D296" s="42" t="s">
        <v>699</v>
      </c>
      <c r="E296" s="42">
        <v>172221834.898</v>
      </c>
      <c r="F296" s="42">
        <f>-4907596.13</f>
        <v>-4907596.13</v>
      </c>
      <c r="G296" s="42">
        <v>7556833.3255000003</v>
      </c>
      <c r="H296" s="42">
        <v>5166655.0469000004</v>
      </c>
      <c r="I296" s="42">
        <v>0</v>
      </c>
      <c r="J296" s="42">
        <f t="shared" si="64"/>
        <v>5166655.0469000004</v>
      </c>
      <c r="K296" s="42">
        <v>99931035.400900006</v>
      </c>
      <c r="L296" s="47">
        <f t="shared" si="69"/>
        <v>279968762.54130006</v>
      </c>
      <c r="M296" s="46"/>
      <c r="N296" s="138"/>
      <c r="O296" s="48">
        <v>8</v>
      </c>
      <c r="P296" s="39" t="s">
        <v>114</v>
      </c>
      <c r="Q296" s="42" t="s">
        <v>700</v>
      </c>
      <c r="R296" s="42">
        <v>116066259.70100001</v>
      </c>
      <c r="S296" s="42">
        <v>0</v>
      </c>
      <c r="T296" s="42">
        <v>5520753.7171</v>
      </c>
      <c r="U296" s="42">
        <v>3481987.7910000002</v>
      </c>
      <c r="V296" s="42">
        <f t="shared" si="73"/>
        <v>1740993.8955000001</v>
      </c>
      <c r="W296" s="42">
        <f t="shared" si="74"/>
        <v>1740993.8955000001</v>
      </c>
      <c r="X296" s="42">
        <v>67057632.367799997</v>
      </c>
      <c r="Y296" s="47">
        <f t="shared" si="70"/>
        <v>190385639.6814</v>
      </c>
    </row>
    <row r="297" spans="1:25" ht="24.9" customHeight="1">
      <c r="A297" s="143"/>
      <c r="B297" s="138"/>
      <c r="C297" s="38">
        <v>2</v>
      </c>
      <c r="D297" s="42" t="s">
        <v>701</v>
      </c>
      <c r="E297" s="42">
        <v>125073092.79080001</v>
      </c>
      <c r="F297" s="42">
        <f t="shared" ref="F297:F306" si="76">-4907596.13</f>
        <v>-4907596.13</v>
      </c>
      <c r="G297" s="42">
        <v>6195026.3239000002</v>
      </c>
      <c r="H297" s="42">
        <v>3752192.7837</v>
      </c>
      <c r="I297" s="42">
        <v>0</v>
      </c>
      <c r="J297" s="42">
        <f t="shared" si="64"/>
        <v>3752192.7837</v>
      </c>
      <c r="K297" s="42">
        <v>80878745.055899993</v>
      </c>
      <c r="L297" s="47">
        <f t="shared" si="69"/>
        <v>210991460.82429999</v>
      </c>
      <c r="M297" s="46"/>
      <c r="N297" s="138"/>
      <c r="O297" s="48">
        <v>9</v>
      </c>
      <c r="P297" s="39" t="s">
        <v>114</v>
      </c>
      <c r="Q297" s="42" t="s">
        <v>702</v>
      </c>
      <c r="R297" s="42">
        <v>119046344.877</v>
      </c>
      <c r="S297" s="42">
        <v>0</v>
      </c>
      <c r="T297" s="42">
        <v>5729626.2892000005</v>
      </c>
      <c r="U297" s="42">
        <v>3571390.3462999999</v>
      </c>
      <c r="V297" s="42">
        <f t="shared" si="73"/>
        <v>1785695.1731499999</v>
      </c>
      <c r="W297" s="42">
        <f t="shared" si="74"/>
        <v>1785695.1731499999</v>
      </c>
      <c r="X297" s="42">
        <v>69979853.271599993</v>
      </c>
      <c r="Y297" s="47">
        <f t="shared" si="70"/>
        <v>196541519.61094999</v>
      </c>
    </row>
    <row r="298" spans="1:25" ht="24.9" customHeight="1">
      <c r="A298" s="143"/>
      <c r="B298" s="138"/>
      <c r="C298" s="38">
        <v>3</v>
      </c>
      <c r="D298" s="42" t="s">
        <v>703</v>
      </c>
      <c r="E298" s="42">
        <v>125883319.93790001</v>
      </c>
      <c r="F298" s="42">
        <f t="shared" si="76"/>
        <v>-4907596.13</v>
      </c>
      <c r="G298" s="42">
        <v>6081944.5240000002</v>
      </c>
      <c r="H298" s="42">
        <v>3776499.5981000001</v>
      </c>
      <c r="I298" s="42">
        <v>0</v>
      </c>
      <c r="J298" s="42">
        <f t="shared" si="64"/>
        <v>3776499.5981000001</v>
      </c>
      <c r="K298" s="42">
        <v>79296679.989800006</v>
      </c>
      <c r="L298" s="47">
        <f t="shared" si="69"/>
        <v>210130847.91980004</v>
      </c>
      <c r="M298" s="46"/>
      <c r="N298" s="138"/>
      <c r="O298" s="48">
        <v>10</v>
      </c>
      <c r="P298" s="39" t="s">
        <v>114</v>
      </c>
      <c r="Q298" s="42" t="s">
        <v>704</v>
      </c>
      <c r="R298" s="42">
        <v>112932710.6781</v>
      </c>
      <c r="S298" s="42">
        <v>0</v>
      </c>
      <c r="T298" s="42">
        <v>5356440.0475000003</v>
      </c>
      <c r="U298" s="42">
        <v>3387981.3202999998</v>
      </c>
      <c r="V298" s="42">
        <f t="shared" si="73"/>
        <v>1693990.6601499999</v>
      </c>
      <c r="W298" s="42">
        <f t="shared" si="74"/>
        <v>1693990.6601499999</v>
      </c>
      <c r="X298" s="42">
        <v>64758810.480800003</v>
      </c>
      <c r="Y298" s="47">
        <f t="shared" si="70"/>
        <v>184741951.86655003</v>
      </c>
    </row>
    <row r="299" spans="1:25" ht="24.9" customHeight="1">
      <c r="A299" s="143"/>
      <c r="B299" s="138"/>
      <c r="C299" s="38">
        <v>4</v>
      </c>
      <c r="D299" s="42" t="s">
        <v>705</v>
      </c>
      <c r="E299" s="42">
        <v>137166863.5684</v>
      </c>
      <c r="F299" s="42">
        <f t="shared" si="76"/>
        <v>-4907596.13</v>
      </c>
      <c r="G299" s="42">
        <v>6136784.5780999996</v>
      </c>
      <c r="H299" s="42">
        <v>4115005.9071</v>
      </c>
      <c r="I299" s="42">
        <v>0</v>
      </c>
      <c r="J299" s="42">
        <f t="shared" si="64"/>
        <v>4115005.9071</v>
      </c>
      <c r="K299" s="42">
        <v>80063916.926200002</v>
      </c>
      <c r="L299" s="47">
        <f t="shared" si="69"/>
        <v>222574974.84979999</v>
      </c>
      <c r="M299" s="46"/>
      <c r="N299" s="138"/>
      <c r="O299" s="48">
        <v>11</v>
      </c>
      <c r="P299" s="39" t="s">
        <v>114</v>
      </c>
      <c r="Q299" s="42" t="s">
        <v>706</v>
      </c>
      <c r="R299" s="42">
        <v>156031186.3116</v>
      </c>
      <c r="S299" s="42">
        <v>0</v>
      </c>
      <c r="T299" s="42">
        <v>7406432.1266999999</v>
      </c>
      <c r="U299" s="42">
        <v>4680935.5893000001</v>
      </c>
      <c r="V299" s="42">
        <f t="shared" si="73"/>
        <v>2340467.7946500001</v>
      </c>
      <c r="W299" s="42">
        <f t="shared" si="74"/>
        <v>2340467.7946500001</v>
      </c>
      <c r="X299" s="42">
        <v>93439118.520600006</v>
      </c>
      <c r="Y299" s="47">
        <f t="shared" si="70"/>
        <v>259217204.75354999</v>
      </c>
    </row>
    <row r="300" spans="1:25" ht="24.9" customHeight="1">
      <c r="A300" s="143"/>
      <c r="B300" s="138"/>
      <c r="C300" s="38">
        <v>5</v>
      </c>
      <c r="D300" s="42" t="s">
        <v>707</v>
      </c>
      <c r="E300" s="42">
        <v>133413547.1895</v>
      </c>
      <c r="F300" s="42">
        <f t="shared" si="76"/>
        <v>-4907596.13</v>
      </c>
      <c r="G300" s="42">
        <v>6450837.8958000001</v>
      </c>
      <c r="H300" s="42">
        <v>4002406.4156999998</v>
      </c>
      <c r="I300" s="42">
        <v>0</v>
      </c>
      <c r="J300" s="42">
        <f t="shared" si="64"/>
        <v>4002406.4156999998</v>
      </c>
      <c r="K300" s="42">
        <v>84457663.607099995</v>
      </c>
      <c r="L300" s="47">
        <f t="shared" si="69"/>
        <v>223416858.9781</v>
      </c>
      <c r="M300" s="46"/>
      <c r="N300" s="138"/>
      <c r="O300" s="48">
        <v>12</v>
      </c>
      <c r="P300" s="39" t="s">
        <v>114</v>
      </c>
      <c r="Q300" s="42" t="s">
        <v>708</v>
      </c>
      <c r="R300" s="42">
        <v>105048360.5746</v>
      </c>
      <c r="S300" s="42">
        <v>0</v>
      </c>
      <c r="T300" s="42">
        <v>5259779.8333999999</v>
      </c>
      <c r="U300" s="42">
        <v>3151450.8171999999</v>
      </c>
      <c r="V300" s="42">
        <f t="shared" si="73"/>
        <v>1575725.4086</v>
      </c>
      <c r="W300" s="42">
        <f t="shared" si="74"/>
        <v>1575725.4086</v>
      </c>
      <c r="X300" s="42">
        <v>63406490.7597</v>
      </c>
      <c r="Y300" s="47">
        <f t="shared" si="70"/>
        <v>175290356.5763</v>
      </c>
    </row>
    <row r="301" spans="1:25" ht="24.9" customHeight="1">
      <c r="A301" s="143"/>
      <c r="B301" s="138"/>
      <c r="C301" s="38">
        <v>6</v>
      </c>
      <c r="D301" s="42" t="s">
        <v>98</v>
      </c>
      <c r="E301" s="42">
        <v>145270405.49559999</v>
      </c>
      <c r="F301" s="42">
        <f t="shared" si="76"/>
        <v>-4907596.13</v>
      </c>
      <c r="G301" s="42">
        <v>6797669.1769000003</v>
      </c>
      <c r="H301" s="42">
        <v>4358112.1649000002</v>
      </c>
      <c r="I301" s="42">
        <v>0</v>
      </c>
      <c r="J301" s="42">
        <f t="shared" si="64"/>
        <v>4358112.1649000002</v>
      </c>
      <c r="K301" s="42">
        <v>89309988.686700001</v>
      </c>
      <c r="L301" s="47">
        <f t="shared" si="69"/>
        <v>240828579.39410001</v>
      </c>
      <c r="M301" s="46"/>
      <c r="N301" s="138"/>
      <c r="O301" s="48">
        <v>13</v>
      </c>
      <c r="P301" s="39" t="s">
        <v>114</v>
      </c>
      <c r="Q301" s="42" t="s">
        <v>709</v>
      </c>
      <c r="R301" s="42">
        <v>140241594.0959</v>
      </c>
      <c r="S301" s="42">
        <v>0</v>
      </c>
      <c r="T301" s="42">
        <v>6284352.0199999996</v>
      </c>
      <c r="U301" s="42">
        <v>4207247.8229</v>
      </c>
      <c r="V301" s="42">
        <f t="shared" si="73"/>
        <v>2103623.91145</v>
      </c>
      <c r="W301" s="42">
        <f t="shared" si="74"/>
        <v>2103623.91145</v>
      </c>
      <c r="X301" s="42">
        <v>77740714.886500001</v>
      </c>
      <c r="Y301" s="47">
        <f t="shared" si="70"/>
        <v>226370284.91385001</v>
      </c>
    </row>
    <row r="302" spans="1:25" ht="24.9" customHeight="1">
      <c r="A302" s="143"/>
      <c r="B302" s="138"/>
      <c r="C302" s="38">
        <v>7</v>
      </c>
      <c r="D302" s="42" t="s">
        <v>710</v>
      </c>
      <c r="E302" s="42">
        <v>113905421.9457</v>
      </c>
      <c r="F302" s="42">
        <f t="shared" si="76"/>
        <v>-4907596.13</v>
      </c>
      <c r="G302" s="42">
        <v>5513122.9648000002</v>
      </c>
      <c r="H302" s="42">
        <v>3417162.6584000001</v>
      </c>
      <c r="I302" s="42">
        <v>0</v>
      </c>
      <c r="J302" s="42">
        <f t="shared" si="64"/>
        <v>3417162.6584000001</v>
      </c>
      <c r="K302" s="42">
        <v>71338611.417600006</v>
      </c>
      <c r="L302" s="47">
        <f t="shared" si="69"/>
        <v>189266722.85650003</v>
      </c>
      <c r="M302" s="46"/>
      <c r="N302" s="138"/>
      <c r="O302" s="48">
        <v>14</v>
      </c>
      <c r="P302" s="39" t="s">
        <v>114</v>
      </c>
      <c r="Q302" s="42" t="s">
        <v>711</v>
      </c>
      <c r="R302" s="42">
        <v>140038758.3734</v>
      </c>
      <c r="S302" s="42">
        <v>0</v>
      </c>
      <c r="T302" s="42">
        <v>6341343.943</v>
      </c>
      <c r="U302" s="42">
        <v>4201162.7511999998</v>
      </c>
      <c r="V302" s="42">
        <f t="shared" si="73"/>
        <v>2100581.3755999999</v>
      </c>
      <c r="W302" s="42">
        <f t="shared" si="74"/>
        <v>2100581.3755999999</v>
      </c>
      <c r="X302" s="42">
        <v>78538057.434</v>
      </c>
      <c r="Y302" s="47">
        <f t="shared" si="70"/>
        <v>227018741.12599999</v>
      </c>
    </row>
    <row r="303" spans="1:25" ht="24.9" customHeight="1">
      <c r="A303" s="143"/>
      <c r="B303" s="138"/>
      <c r="C303" s="38">
        <v>8</v>
      </c>
      <c r="D303" s="42" t="s">
        <v>712</v>
      </c>
      <c r="E303" s="42">
        <v>122184546.5834</v>
      </c>
      <c r="F303" s="42">
        <f t="shared" si="76"/>
        <v>-4907596.13</v>
      </c>
      <c r="G303" s="42">
        <v>6007542.0251000002</v>
      </c>
      <c r="H303" s="42">
        <v>3665536.3975</v>
      </c>
      <c r="I303" s="42">
        <v>0</v>
      </c>
      <c r="J303" s="42">
        <f t="shared" si="64"/>
        <v>3665536.3975</v>
      </c>
      <c r="K303" s="42">
        <v>78255755.680099994</v>
      </c>
      <c r="L303" s="47">
        <f t="shared" si="69"/>
        <v>205205784.55610001</v>
      </c>
      <c r="M303" s="46"/>
      <c r="N303" s="138"/>
      <c r="O303" s="48">
        <v>15</v>
      </c>
      <c r="P303" s="39" t="s">
        <v>114</v>
      </c>
      <c r="Q303" s="42" t="s">
        <v>713</v>
      </c>
      <c r="R303" s="42">
        <v>110669307.4876</v>
      </c>
      <c r="S303" s="42">
        <v>0</v>
      </c>
      <c r="T303" s="42">
        <v>5630879.4142000005</v>
      </c>
      <c r="U303" s="42">
        <v>3320079.2245999998</v>
      </c>
      <c r="V303" s="42">
        <f t="shared" si="73"/>
        <v>1660039.6122999999</v>
      </c>
      <c r="W303" s="42">
        <f t="shared" si="74"/>
        <v>1660039.6122999999</v>
      </c>
      <c r="X303" s="42">
        <v>68598340.230800003</v>
      </c>
      <c r="Y303" s="47">
        <f t="shared" si="70"/>
        <v>186558566.74489999</v>
      </c>
    </row>
    <row r="304" spans="1:25" ht="24.9" customHeight="1">
      <c r="A304" s="143"/>
      <c r="B304" s="138"/>
      <c r="C304" s="38">
        <v>9</v>
      </c>
      <c r="D304" s="42" t="s">
        <v>714</v>
      </c>
      <c r="E304" s="42">
        <v>111393516.45900001</v>
      </c>
      <c r="F304" s="42">
        <f t="shared" si="76"/>
        <v>-4907596.13</v>
      </c>
      <c r="G304" s="42">
        <v>5386836.5146000003</v>
      </c>
      <c r="H304" s="42">
        <v>3341805.4937999998</v>
      </c>
      <c r="I304" s="42">
        <v>0</v>
      </c>
      <c r="J304" s="42">
        <f t="shared" si="64"/>
        <v>3341805.4937999998</v>
      </c>
      <c r="K304" s="42">
        <v>69571807.374500006</v>
      </c>
      <c r="L304" s="47">
        <f t="shared" si="69"/>
        <v>184786369.7119</v>
      </c>
      <c r="M304" s="46"/>
      <c r="N304" s="138"/>
      <c r="O304" s="48">
        <v>16</v>
      </c>
      <c r="P304" s="39" t="s">
        <v>114</v>
      </c>
      <c r="Q304" s="42" t="s">
        <v>715</v>
      </c>
      <c r="R304" s="42">
        <v>141012798.3312</v>
      </c>
      <c r="S304" s="42">
        <v>0</v>
      </c>
      <c r="T304" s="42">
        <v>6461848.6039000005</v>
      </c>
      <c r="U304" s="42">
        <v>4230383.9499000004</v>
      </c>
      <c r="V304" s="42">
        <f t="shared" si="73"/>
        <v>2115191.9749500002</v>
      </c>
      <c r="W304" s="42">
        <f t="shared" si="74"/>
        <v>2115191.9749500002</v>
      </c>
      <c r="X304" s="42">
        <v>80223971.653400004</v>
      </c>
      <c r="Y304" s="47">
        <f t="shared" si="70"/>
        <v>229813810.56345001</v>
      </c>
    </row>
    <row r="305" spans="1:25" ht="24.9" customHeight="1">
      <c r="A305" s="143"/>
      <c r="B305" s="138"/>
      <c r="C305" s="38">
        <v>10</v>
      </c>
      <c r="D305" s="42" t="s">
        <v>716</v>
      </c>
      <c r="E305" s="42">
        <v>105642648.64139999</v>
      </c>
      <c r="F305" s="42">
        <f t="shared" si="76"/>
        <v>-4907596.13</v>
      </c>
      <c r="G305" s="42">
        <v>5531761.6276000002</v>
      </c>
      <c r="H305" s="42">
        <v>3169279.4591999999</v>
      </c>
      <c r="I305" s="42">
        <v>0</v>
      </c>
      <c r="J305" s="42">
        <f t="shared" si="64"/>
        <v>3169279.4591999999</v>
      </c>
      <c r="K305" s="42">
        <v>71599374.664900005</v>
      </c>
      <c r="L305" s="47">
        <f t="shared" si="69"/>
        <v>181035468.2631</v>
      </c>
      <c r="M305" s="46"/>
      <c r="N305" s="139"/>
      <c r="O305" s="48">
        <v>17</v>
      </c>
      <c r="P305" s="39" t="s">
        <v>114</v>
      </c>
      <c r="Q305" s="42" t="s">
        <v>717</v>
      </c>
      <c r="R305" s="42">
        <v>149826725.95460001</v>
      </c>
      <c r="S305" s="42">
        <v>0</v>
      </c>
      <c r="T305" s="42">
        <v>5958626.4434000002</v>
      </c>
      <c r="U305" s="42">
        <v>4494801.7785999998</v>
      </c>
      <c r="V305" s="42">
        <f t="shared" si="73"/>
        <v>2247400.8892999999</v>
      </c>
      <c r="W305" s="42">
        <f t="shared" si="74"/>
        <v>2247400.8892999999</v>
      </c>
      <c r="X305" s="42">
        <v>73183668.072899997</v>
      </c>
      <c r="Y305" s="47">
        <f t="shared" si="70"/>
        <v>231216421.36019999</v>
      </c>
    </row>
    <row r="306" spans="1:25" ht="24.9" customHeight="1">
      <c r="A306" s="143"/>
      <c r="B306" s="139"/>
      <c r="C306" s="38">
        <v>11</v>
      </c>
      <c r="D306" s="42" t="s">
        <v>718</v>
      </c>
      <c r="E306" s="42">
        <v>144185082.54879999</v>
      </c>
      <c r="F306" s="42">
        <f t="shared" si="76"/>
        <v>-4907596.13</v>
      </c>
      <c r="G306" s="42">
        <v>6659080.1223999998</v>
      </c>
      <c r="H306" s="42">
        <v>4325552.4764999999</v>
      </c>
      <c r="I306" s="42">
        <v>0</v>
      </c>
      <c r="J306" s="42">
        <f t="shared" ref="J306" si="77">H306-I306</f>
        <v>4325552.4764999999</v>
      </c>
      <c r="K306" s="42">
        <v>87371065.695600003</v>
      </c>
      <c r="L306" s="47">
        <f t="shared" si="69"/>
        <v>237633184.71329999</v>
      </c>
      <c r="M306" s="46"/>
      <c r="N306" s="38"/>
      <c r="O306" s="145"/>
      <c r="P306" s="146"/>
      <c r="Q306" s="43"/>
      <c r="R306" s="43">
        <f>R289+R290+R291+R292+R293+R294+R295+R296+R297+R298+R299+R300+R301+R302+R303+R304+R305</f>
        <v>2237881077.7712998</v>
      </c>
      <c r="S306" s="43">
        <f t="shared" ref="S306:X306" si="78">S289+S290+S291+S292+S293+S294+S295+S296+S297+S298+S299+S300+S301+S302+S303+S304+S305</f>
        <v>0</v>
      </c>
      <c r="T306" s="43">
        <f t="shared" si="78"/>
        <v>105965270.49949999</v>
      </c>
      <c r="U306" s="43">
        <f t="shared" si="78"/>
        <v>67136432.333000004</v>
      </c>
      <c r="V306" s="43">
        <f t="shared" si="78"/>
        <v>33568216.166500002</v>
      </c>
      <c r="W306" s="43">
        <f t="shared" si="78"/>
        <v>33568216.166500002</v>
      </c>
      <c r="X306" s="43">
        <f t="shared" si="78"/>
        <v>1309438457.0666997</v>
      </c>
      <c r="Y306" s="47">
        <f t="shared" si="70"/>
        <v>3686853021.5039997</v>
      </c>
    </row>
    <row r="307" spans="1:25" ht="24.9" customHeight="1">
      <c r="A307" s="38"/>
      <c r="B307" s="144" t="s">
        <v>719</v>
      </c>
      <c r="C307" s="145"/>
      <c r="D307" s="43"/>
      <c r="E307" s="43">
        <f>SUM(E296:E306)</f>
        <v>1436340280.0585001</v>
      </c>
      <c r="F307" s="43">
        <f t="shared" ref="F307:K307" si="79">SUM(F296:F306)</f>
        <v>-53983557.430000007</v>
      </c>
      <c r="G307" s="43">
        <f t="shared" si="79"/>
        <v>68317439.078699991</v>
      </c>
      <c r="H307" s="43">
        <f t="shared" si="79"/>
        <v>43090208.401799999</v>
      </c>
      <c r="I307" s="43">
        <f t="shared" si="79"/>
        <v>0</v>
      </c>
      <c r="J307" s="43">
        <f t="shared" si="79"/>
        <v>43090208.401799999</v>
      </c>
      <c r="K307" s="43">
        <f t="shared" si="79"/>
        <v>892074644.4993</v>
      </c>
      <c r="L307" s="49">
        <f t="shared" si="69"/>
        <v>2385839014.6083002</v>
      </c>
      <c r="M307" s="46"/>
      <c r="N307" s="137">
        <v>32</v>
      </c>
      <c r="O307" s="48">
        <v>1</v>
      </c>
      <c r="P307" s="39" t="s">
        <v>115</v>
      </c>
      <c r="Q307" s="42" t="s">
        <v>720</v>
      </c>
      <c r="R307" s="42">
        <v>99688196.925899997</v>
      </c>
      <c r="S307" s="42">
        <v>0</v>
      </c>
      <c r="T307" s="42">
        <v>6935219.3923000004</v>
      </c>
      <c r="U307" s="42">
        <v>2990645.9078000002</v>
      </c>
      <c r="V307" s="42">
        <f>U307/2</f>
        <v>1495322.9539000001</v>
      </c>
      <c r="W307" s="42">
        <f>U307-V307</f>
        <v>1495322.9539000001</v>
      </c>
      <c r="X307" s="42">
        <v>170144541.95559999</v>
      </c>
      <c r="Y307" s="47">
        <f t="shared" si="70"/>
        <v>278263281.2277</v>
      </c>
    </row>
    <row r="308" spans="1:25" ht="24.9" customHeight="1">
      <c r="A308" s="143">
        <v>16</v>
      </c>
      <c r="B308" s="137" t="s">
        <v>721</v>
      </c>
      <c r="C308" s="38">
        <v>1</v>
      </c>
      <c r="D308" s="42" t="s">
        <v>722</v>
      </c>
      <c r="E308" s="42">
        <v>112708927.5429</v>
      </c>
      <c r="F308" s="42">
        <v>0</v>
      </c>
      <c r="G308" s="42">
        <v>6181739.8233000003</v>
      </c>
      <c r="H308" s="42">
        <v>3381267.8262999998</v>
      </c>
      <c r="I308" s="42">
        <f t="shared" ref="I308:I334" si="80">H308/2</f>
        <v>1690633.9131499999</v>
      </c>
      <c r="J308" s="42">
        <f>H308/2</f>
        <v>1690633.9131499999</v>
      </c>
      <c r="K308" s="42">
        <v>76099587.586899996</v>
      </c>
      <c r="L308" s="47">
        <f t="shared" si="69"/>
        <v>196680888.86624998</v>
      </c>
      <c r="M308" s="46"/>
      <c r="N308" s="138"/>
      <c r="O308" s="48">
        <v>2</v>
      </c>
      <c r="P308" s="39" t="s">
        <v>115</v>
      </c>
      <c r="Q308" s="42" t="s">
        <v>723</v>
      </c>
      <c r="R308" s="42">
        <v>124552660.0213</v>
      </c>
      <c r="S308" s="42">
        <v>0</v>
      </c>
      <c r="T308" s="42">
        <v>7833765.9612999996</v>
      </c>
      <c r="U308" s="42">
        <v>3736579.8006000002</v>
      </c>
      <c r="V308" s="42">
        <f t="shared" ref="V308:V329" si="81">U308/2</f>
        <v>1868289.9003000001</v>
      </c>
      <c r="W308" s="42">
        <f t="shared" ref="W308:W329" si="82">U308-V308</f>
        <v>1868289.9003000001</v>
      </c>
      <c r="X308" s="42">
        <v>182715611.20429999</v>
      </c>
      <c r="Y308" s="47">
        <f t="shared" si="70"/>
        <v>316970327.08719999</v>
      </c>
    </row>
    <row r="309" spans="1:25" ht="24.9" customHeight="1">
      <c r="A309" s="143"/>
      <c r="B309" s="138"/>
      <c r="C309" s="38">
        <v>2</v>
      </c>
      <c r="D309" s="42" t="s">
        <v>724</v>
      </c>
      <c r="E309" s="42">
        <v>106064782.06820001</v>
      </c>
      <c r="F309" s="42">
        <v>0</v>
      </c>
      <c r="G309" s="42">
        <v>5912756.2050999999</v>
      </c>
      <c r="H309" s="42">
        <v>3181943.4619999998</v>
      </c>
      <c r="I309" s="42">
        <f t="shared" si="80"/>
        <v>1590971.7309999999</v>
      </c>
      <c r="J309" s="42">
        <f t="shared" ref="J309:J334" si="83">H309/2</f>
        <v>1590971.7309999999</v>
      </c>
      <c r="K309" s="42">
        <v>72336386.204300001</v>
      </c>
      <c r="L309" s="47">
        <f t="shared" si="69"/>
        <v>185904896.20860001</v>
      </c>
      <c r="M309" s="46"/>
      <c r="N309" s="138"/>
      <c r="O309" s="48">
        <v>3</v>
      </c>
      <c r="P309" s="39" t="s">
        <v>115</v>
      </c>
      <c r="Q309" s="42" t="s">
        <v>725</v>
      </c>
      <c r="R309" s="42">
        <v>114739125.74519999</v>
      </c>
      <c r="S309" s="42">
        <v>0</v>
      </c>
      <c r="T309" s="42">
        <v>6818485.9359999998</v>
      </c>
      <c r="U309" s="42">
        <v>3442173.7724000001</v>
      </c>
      <c r="V309" s="42">
        <f t="shared" si="81"/>
        <v>1721086.8862000001</v>
      </c>
      <c r="W309" s="42">
        <f t="shared" si="82"/>
        <v>1721086.8862000001</v>
      </c>
      <c r="X309" s="42">
        <v>168511388.57980001</v>
      </c>
      <c r="Y309" s="47">
        <f t="shared" si="70"/>
        <v>291790087.14719999</v>
      </c>
    </row>
    <row r="310" spans="1:25" ht="24.9" customHeight="1">
      <c r="A310" s="143"/>
      <c r="B310" s="138"/>
      <c r="C310" s="38">
        <v>3</v>
      </c>
      <c r="D310" s="42" t="s">
        <v>726</v>
      </c>
      <c r="E310" s="42">
        <v>97440609.855800003</v>
      </c>
      <c r="F310" s="42">
        <v>0</v>
      </c>
      <c r="G310" s="42">
        <v>5478350.3788000001</v>
      </c>
      <c r="H310" s="42">
        <v>2923218.2957000001</v>
      </c>
      <c r="I310" s="42">
        <f t="shared" si="80"/>
        <v>1461609.1478500001</v>
      </c>
      <c r="J310" s="42">
        <f t="shared" si="83"/>
        <v>1461609.1478500001</v>
      </c>
      <c r="K310" s="42">
        <v>66258853.983599998</v>
      </c>
      <c r="L310" s="47">
        <f t="shared" si="69"/>
        <v>170639423.36605</v>
      </c>
      <c r="M310" s="46"/>
      <c r="N310" s="138"/>
      <c r="O310" s="48">
        <v>4</v>
      </c>
      <c r="P310" s="39" t="s">
        <v>115</v>
      </c>
      <c r="Q310" s="42" t="s">
        <v>727</v>
      </c>
      <c r="R310" s="42">
        <v>122481717.8052</v>
      </c>
      <c r="S310" s="42">
        <v>0</v>
      </c>
      <c r="T310" s="42">
        <v>7416259.9138000002</v>
      </c>
      <c r="U310" s="42">
        <v>3674451.5342000001</v>
      </c>
      <c r="V310" s="42">
        <f t="shared" si="81"/>
        <v>1837225.7671000001</v>
      </c>
      <c r="W310" s="42">
        <f t="shared" si="82"/>
        <v>1837225.7671000001</v>
      </c>
      <c r="X310" s="42">
        <v>176874514.46439999</v>
      </c>
      <c r="Y310" s="47">
        <f t="shared" si="70"/>
        <v>308609717.95050001</v>
      </c>
    </row>
    <row r="311" spans="1:25" ht="24.9" customHeight="1">
      <c r="A311" s="143"/>
      <c r="B311" s="138"/>
      <c r="C311" s="38">
        <v>4</v>
      </c>
      <c r="D311" s="42" t="s">
        <v>728</v>
      </c>
      <c r="E311" s="42">
        <v>103635605.2789</v>
      </c>
      <c r="F311" s="42">
        <v>0</v>
      </c>
      <c r="G311" s="42">
        <v>5855057.8605000004</v>
      </c>
      <c r="H311" s="42">
        <v>3109068.1584000001</v>
      </c>
      <c r="I311" s="42">
        <f t="shared" si="80"/>
        <v>1554534.0792</v>
      </c>
      <c r="J311" s="42">
        <f t="shared" si="83"/>
        <v>1554534.0792</v>
      </c>
      <c r="K311" s="42">
        <v>71529160.501699999</v>
      </c>
      <c r="L311" s="47">
        <f t="shared" si="69"/>
        <v>182574357.72030002</v>
      </c>
      <c r="M311" s="46"/>
      <c r="N311" s="138"/>
      <c r="O311" s="48">
        <v>5</v>
      </c>
      <c r="P311" s="39" t="s">
        <v>115</v>
      </c>
      <c r="Q311" s="42" t="s">
        <v>729</v>
      </c>
      <c r="R311" s="42">
        <v>113693676.8056</v>
      </c>
      <c r="S311" s="42">
        <v>0</v>
      </c>
      <c r="T311" s="42">
        <v>7515061.1288999999</v>
      </c>
      <c r="U311" s="42">
        <v>3410810.3042000001</v>
      </c>
      <c r="V311" s="42">
        <f t="shared" si="81"/>
        <v>1705405.1521000001</v>
      </c>
      <c r="W311" s="42">
        <f t="shared" si="82"/>
        <v>1705405.1521000001</v>
      </c>
      <c r="X311" s="42">
        <v>178256787.748</v>
      </c>
      <c r="Y311" s="47">
        <f t="shared" si="70"/>
        <v>301170930.83459997</v>
      </c>
    </row>
    <row r="312" spans="1:25" ht="24.9" customHeight="1">
      <c r="A312" s="143"/>
      <c r="B312" s="138"/>
      <c r="C312" s="38">
        <v>5</v>
      </c>
      <c r="D312" s="42" t="s">
        <v>730</v>
      </c>
      <c r="E312" s="42">
        <v>111129113.405</v>
      </c>
      <c r="F312" s="42">
        <v>0</v>
      </c>
      <c r="G312" s="42">
        <v>5776949.3650000002</v>
      </c>
      <c r="H312" s="42">
        <v>3333873.4021000001</v>
      </c>
      <c r="I312" s="42">
        <f t="shared" si="80"/>
        <v>1666936.70105</v>
      </c>
      <c r="J312" s="42">
        <f t="shared" si="83"/>
        <v>1666936.70105</v>
      </c>
      <c r="K312" s="42">
        <v>70436387.639599994</v>
      </c>
      <c r="L312" s="47">
        <f t="shared" si="69"/>
        <v>189009387.11065</v>
      </c>
      <c r="M312" s="46"/>
      <c r="N312" s="138"/>
      <c r="O312" s="48">
        <v>6</v>
      </c>
      <c r="P312" s="39" t="s">
        <v>115</v>
      </c>
      <c r="Q312" s="42" t="s">
        <v>731</v>
      </c>
      <c r="R312" s="42">
        <v>113674678.7825</v>
      </c>
      <c r="S312" s="42">
        <v>0</v>
      </c>
      <c r="T312" s="42">
        <v>7463524.9544000002</v>
      </c>
      <c r="U312" s="42">
        <v>3410240.3635</v>
      </c>
      <c r="V312" s="42">
        <f t="shared" si="81"/>
        <v>1705120.18175</v>
      </c>
      <c r="W312" s="42">
        <f t="shared" si="82"/>
        <v>1705120.18175</v>
      </c>
      <c r="X312" s="42">
        <v>177535773.56799999</v>
      </c>
      <c r="Y312" s="47">
        <f t="shared" si="70"/>
        <v>300379097.48664999</v>
      </c>
    </row>
    <row r="313" spans="1:25" ht="24.9" customHeight="1">
      <c r="A313" s="143"/>
      <c r="B313" s="138"/>
      <c r="C313" s="38">
        <v>6</v>
      </c>
      <c r="D313" s="42" t="s">
        <v>732</v>
      </c>
      <c r="E313" s="42">
        <v>111501226.2659</v>
      </c>
      <c r="F313" s="42">
        <v>0</v>
      </c>
      <c r="G313" s="42">
        <v>5792957.9658000004</v>
      </c>
      <c r="H313" s="42">
        <v>3345036.7880000002</v>
      </c>
      <c r="I313" s="42">
        <f t="shared" si="80"/>
        <v>1672518.3940000001</v>
      </c>
      <c r="J313" s="42">
        <f t="shared" si="83"/>
        <v>1672518.3940000001</v>
      </c>
      <c r="K313" s="42">
        <v>70660355.140100002</v>
      </c>
      <c r="L313" s="47">
        <f t="shared" si="69"/>
        <v>189627057.7658</v>
      </c>
      <c r="M313" s="46"/>
      <c r="N313" s="138"/>
      <c r="O313" s="48">
        <v>7</v>
      </c>
      <c r="P313" s="39" t="s">
        <v>115</v>
      </c>
      <c r="Q313" s="42" t="s">
        <v>733</v>
      </c>
      <c r="R313" s="42">
        <v>123197340.6636</v>
      </c>
      <c r="S313" s="42">
        <v>0</v>
      </c>
      <c r="T313" s="42">
        <v>7837548.034</v>
      </c>
      <c r="U313" s="42">
        <v>3695920.2198999999</v>
      </c>
      <c r="V313" s="42">
        <f t="shared" si="81"/>
        <v>1847960.10995</v>
      </c>
      <c r="W313" s="42">
        <f t="shared" si="82"/>
        <v>1847960.10995</v>
      </c>
      <c r="X313" s="42">
        <v>182768524.09650001</v>
      </c>
      <c r="Y313" s="47">
        <f t="shared" si="70"/>
        <v>315651372.90404999</v>
      </c>
    </row>
    <row r="314" spans="1:25" ht="24.9" customHeight="1">
      <c r="A314" s="143"/>
      <c r="B314" s="138"/>
      <c r="C314" s="38">
        <v>7</v>
      </c>
      <c r="D314" s="42" t="s">
        <v>734</v>
      </c>
      <c r="E314" s="42">
        <v>99799478.3169</v>
      </c>
      <c r="F314" s="42">
        <v>0</v>
      </c>
      <c r="G314" s="42">
        <v>5367637.8084000004</v>
      </c>
      <c r="H314" s="42">
        <v>2993984.3495</v>
      </c>
      <c r="I314" s="42">
        <f t="shared" si="80"/>
        <v>1496992.17475</v>
      </c>
      <c r="J314" s="42">
        <f t="shared" si="83"/>
        <v>1496992.17475</v>
      </c>
      <c r="K314" s="42">
        <v>64709935.499399997</v>
      </c>
      <c r="L314" s="47">
        <f t="shared" si="69"/>
        <v>171374043.79945001</v>
      </c>
      <c r="M314" s="46"/>
      <c r="N314" s="138"/>
      <c r="O314" s="48">
        <v>8</v>
      </c>
      <c r="P314" s="39" t="s">
        <v>115</v>
      </c>
      <c r="Q314" s="42" t="s">
        <v>735</v>
      </c>
      <c r="R314" s="42">
        <v>119354918.92919999</v>
      </c>
      <c r="S314" s="42">
        <v>0</v>
      </c>
      <c r="T314" s="42">
        <v>7197540.9112</v>
      </c>
      <c r="U314" s="42">
        <v>3580647.5679000001</v>
      </c>
      <c r="V314" s="42">
        <f t="shared" si="81"/>
        <v>1790323.7839500001</v>
      </c>
      <c r="W314" s="42">
        <f t="shared" si="82"/>
        <v>1790323.7839500001</v>
      </c>
      <c r="X314" s="42">
        <v>173814537.58270001</v>
      </c>
      <c r="Y314" s="47">
        <f t="shared" si="70"/>
        <v>302157321.20705003</v>
      </c>
    </row>
    <row r="315" spans="1:25" ht="24.9" customHeight="1">
      <c r="A315" s="143"/>
      <c r="B315" s="138"/>
      <c r="C315" s="38">
        <v>8</v>
      </c>
      <c r="D315" s="42" t="s">
        <v>736</v>
      </c>
      <c r="E315" s="42">
        <v>105708316.96080001</v>
      </c>
      <c r="F315" s="42">
        <v>0</v>
      </c>
      <c r="G315" s="42">
        <v>5678159.0180000002</v>
      </c>
      <c r="H315" s="42">
        <v>3171249.5088</v>
      </c>
      <c r="I315" s="42">
        <f t="shared" si="80"/>
        <v>1585624.7544</v>
      </c>
      <c r="J315" s="42">
        <f t="shared" si="83"/>
        <v>1585624.7544</v>
      </c>
      <c r="K315" s="42">
        <v>69054266.404599994</v>
      </c>
      <c r="L315" s="47">
        <f t="shared" si="69"/>
        <v>182026367.13780001</v>
      </c>
      <c r="M315" s="46"/>
      <c r="N315" s="138"/>
      <c r="O315" s="48">
        <v>9</v>
      </c>
      <c r="P315" s="39" t="s">
        <v>115</v>
      </c>
      <c r="Q315" s="42" t="s">
        <v>737</v>
      </c>
      <c r="R315" s="42">
        <v>113843910.8804</v>
      </c>
      <c r="S315" s="42">
        <v>0</v>
      </c>
      <c r="T315" s="42">
        <v>7317273.9423000002</v>
      </c>
      <c r="U315" s="42">
        <v>3415317.3264000001</v>
      </c>
      <c r="V315" s="42">
        <f t="shared" si="81"/>
        <v>1707658.6632000001</v>
      </c>
      <c r="W315" s="42">
        <f t="shared" si="82"/>
        <v>1707658.6632000001</v>
      </c>
      <c r="X315" s="42">
        <v>175489656.35569999</v>
      </c>
      <c r="Y315" s="47">
        <f t="shared" si="70"/>
        <v>298358499.8416</v>
      </c>
    </row>
    <row r="316" spans="1:25" ht="24.9" customHeight="1">
      <c r="A316" s="143"/>
      <c r="B316" s="138"/>
      <c r="C316" s="38">
        <v>9</v>
      </c>
      <c r="D316" s="42" t="s">
        <v>738</v>
      </c>
      <c r="E316" s="42">
        <v>118930405.9835</v>
      </c>
      <c r="F316" s="42">
        <v>0</v>
      </c>
      <c r="G316" s="42">
        <v>6215256.8123000003</v>
      </c>
      <c r="H316" s="42">
        <v>3567912.1795000001</v>
      </c>
      <c r="I316" s="42">
        <f t="shared" si="80"/>
        <v>1783956.08975</v>
      </c>
      <c r="J316" s="42">
        <f t="shared" si="83"/>
        <v>1783956.08975</v>
      </c>
      <c r="K316" s="42">
        <v>76568505.286400005</v>
      </c>
      <c r="L316" s="47">
        <f t="shared" si="69"/>
        <v>203498124.17195001</v>
      </c>
      <c r="M316" s="46"/>
      <c r="N316" s="138"/>
      <c r="O316" s="48">
        <v>10</v>
      </c>
      <c r="P316" s="39" t="s">
        <v>115</v>
      </c>
      <c r="Q316" s="42" t="s">
        <v>739</v>
      </c>
      <c r="R316" s="42">
        <v>133500308.3285</v>
      </c>
      <c r="S316" s="42">
        <v>0</v>
      </c>
      <c r="T316" s="42">
        <v>7834081.1339999996</v>
      </c>
      <c r="U316" s="42">
        <v>4005009.2499000002</v>
      </c>
      <c r="V316" s="42">
        <f t="shared" si="81"/>
        <v>2002504.6249500001</v>
      </c>
      <c r="W316" s="42">
        <f t="shared" si="82"/>
        <v>2002504.6249500001</v>
      </c>
      <c r="X316" s="42">
        <v>182720020.61199999</v>
      </c>
      <c r="Y316" s="47">
        <f t="shared" si="70"/>
        <v>326056914.69945002</v>
      </c>
    </row>
    <row r="317" spans="1:25" ht="24.9" customHeight="1">
      <c r="A317" s="143"/>
      <c r="B317" s="138"/>
      <c r="C317" s="38">
        <v>10</v>
      </c>
      <c r="D317" s="42" t="s">
        <v>740</v>
      </c>
      <c r="E317" s="42">
        <v>105117833.8575</v>
      </c>
      <c r="F317" s="42">
        <v>0</v>
      </c>
      <c r="G317" s="42">
        <v>5842831.3323999997</v>
      </c>
      <c r="H317" s="42">
        <v>3153535.0156999999</v>
      </c>
      <c r="I317" s="42">
        <f t="shared" si="80"/>
        <v>1576767.5078499999</v>
      </c>
      <c r="J317" s="42">
        <f t="shared" si="83"/>
        <v>1576767.5078499999</v>
      </c>
      <c r="K317" s="42">
        <v>71358105.893399999</v>
      </c>
      <c r="L317" s="47">
        <f t="shared" si="69"/>
        <v>183895538.59114999</v>
      </c>
      <c r="M317" s="46"/>
      <c r="N317" s="138"/>
      <c r="O317" s="48">
        <v>11</v>
      </c>
      <c r="P317" s="39" t="s">
        <v>115</v>
      </c>
      <c r="Q317" s="42" t="s">
        <v>741</v>
      </c>
      <c r="R317" s="42">
        <v>118895413.4859</v>
      </c>
      <c r="S317" s="42">
        <v>0</v>
      </c>
      <c r="T317" s="42">
        <v>7609917.2509000003</v>
      </c>
      <c r="U317" s="42">
        <v>3566862.4046</v>
      </c>
      <c r="V317" s="42">
        <f t="shared" si="81"/>
        <v>1783431.2023</v>
      </c>
      <c r="W317" s="42">
        <f t="shared" si="82"/>
        <v>1783431.2023</v>
      </c>
      <c r="X317" s="42">
        <v>179583867.4113</v>
      </c>
      <c r="Y317" s="47">
        <f t="shared" si="70"/>
        <v>307872629.35039997</v>
      </c>
    </row>
    <row r="318" spans="1:25" ht="24.9" customHeight="1">
      <c r="A318" s="143"/>
      <c r="B318" s="138"/>
      <c r="C318" s="38">
        <v>11</v>
      </c>
      <c r="D318" s="42" t="s">
        <v>742</v>
      </c>
      <c r="E318" s="42">
        <v>129658436.31999999</v>
      </c>
      <c r="F318" s="42">
        <v>0</v>
      </c>
      <c r="G318" s="42">
        <v>6637142.6738999998</v>
      </c>
      <c r="H318" s="42">
        <v>3889753.0896000001</v>
      </c>
      <c r="I318" s="42">
        <f t="shared" si="80"/>
        <v>1944876.5448</v>
      </c>
      <c r="J318" s="42">
        <f t="shared" si="83"/>
        <v>1944876.5448</v>
      </c>
      <c r="K318" s="42">
        <v>82470877.588200003</v>
      </c>
      <c r="L318" s="47">
        <f t="shared" si="69"/>
        <v>220711333.12690002</v>
      </c>
      <c r="M318" s="46"/>
      <c r="N318" s="138"/>
      <c r="O318" s="48">
        <v>12</v>
      </c>
      <c r="P318" s="39" t="s">
        <v>115</v>
      </c>
      <c r="Q318" s="42" t="s">
        <v>743</v>
      </c>
      <c r="R318" s="42">
        <v>113793110.1072</v>
      </c>
      <c r="S318" s="42">
        <v>0</v>
      </c>
      <c r="T318" s="42">
        <v>7184955.7381999996</v>
      </c>
      <c r="U318" s="42">
        <v>3413793.3032</v>
      </c>
      <c r="V318" s="42">
        <f t="shared" si="81"/>
        <v>1706896.6516</v>
      </c>
      <c r="W318" s="42">
        <f t="shared" si="82"/>
        <v>1706896.6516</v>
      </c>
      <c r="X318" s="42">
        <v>173638465.3725</v>
      </c>
      <c r="Y318" s="47">
        <f t="shared" si="70"/>
        <v>296323427.86949998</v>
      </c>
    </row>
    <row r="319" spans="1:25" ht="24.9" customHeight="1">
      <c r="A319" s="143"/>
      <c r="B319" s="138"/>
      <c r="C319" s="38">
        <v>12</v>
      </c>
      <c r="D319" s="42" t="s">
        <v>744</v>
      </c>
      <c r="E319" s="42">
        <v>110118311.3211</v>
      </c>
      <c r="F319" s="42">
        <v>0</v>
      </c>
      <c r="G319" s="42">
        <v>5793533.9710999997</v>
      </c>
      <c r="H319" s="42">
        <v>3303549.3396000001</v>
      </c>
      <c r="I319" s="42">
        <f t="shared" si="80"/>
        <v>1651774.6698</v>
      </c>
      <c r="J319" s="42">
        <f t="shared" si="83"/>
        <v>1651774.6698</v>
      </c>
      <c r="K319" s="42">
        <v>70668413.712699994</v>
      </c>
      <c r="L319" s="47">
        <f t="shared" si="69"/>
        <v>188232033.67469999</v>
      </c>
      <c r="M319" s="46"/>
      <c r="N319" s="138"/>
      <c r="O319" s="48">
        <v>13</v>
      </c>
      <c r="P319" s="39" t="s">
        <v>115</v>
      </c>
      <c r="Q319" s="42" t="s">
        <v>745</v>
      </c>
      <c r="R319" s="42">
        <v>135092200.5095</v>
      </c>
      <c r="S319" s="42">
        <v>0</v>
      </c>
      <c r="T319" s="42">
        <v>8320566.5360000003</v>
      </c>
      <c r="U319" s="42">
        <v>4052766.0153000001</v>
      </c>
      <c r="V319" s="42">
        <f t="shared" si="81"/>
        <v>2026383.00765</v>
      </c>
      <c r="W319" s="42">
        <f t="shared" si="82"/>
        <v>2026383.00765</v>
      </c>
      <c r="X319" s="42">
        <v>189526169.43979999</v>
      </c>
      <c r="Y319" s="47">
        <f t="shared" si="70"/>
        <v>334965319.49294996</v>
      </c>
    </row>
    <row r="320" spans="1:25" ht="24.9" customHeight="1">
      <c r="A320" s="143"/>
      <c r="B320" s="138"/>
      <c r="C320" s="38">
        <v>13</v>
      </c>
      <c r="D320" s="42" t="s">
        <v>746</v>
      </c>
      <c r="E320" s="42">
        <v>99478031.326100007</v>
      </c>
      <c r="F320" s="42">
        <v>0</v>
      </c>
      <c r="G320" s="42">
        <v>5632448.1048999997</v>
      </c>
      <c r="H320" s="42">
        <v>2984340.9397999998</v>
      </c>
      <c r="I320" s="42">
        <f t="shared" si="80"/>
        <v>1492170.4698999999</v>
      </c>
      <c r="J320" s="42">
        <f t="shared" si="83"/>
        <v>1492170.4698999999</v>
      </c>
      <c r="K320" s="42">
        <v>68414750.242300004</v>
      </c>
      <c r="L320" s="47">
        <f t="shared" si="69"/>
        <v>175017400.14320001</v>
      </c>
      <c r="M320" s="46"/>
      <c r="N320" s="138"/>
      <c r="O320" s="48">
        <v>14</v>
      </c>
      <c r="P320" s="39" t="s">
        <v>115</v>
      </c>
      <c r="Q320" s="42" t="s">
        <v>747</v>
      </c>
      <c r="R320" s="42">
        <v>165435051.33239999</v>
      </c>
      <c r="S320" s="42">
        <v>0</v>
      </c>
      <c r="T320" s="42">
        <v>10174347.292300001</v>
      </c>
      <c r="U320" s="42">
        <v>4963051.54</v>
      </c>
      <c r="V320" s="42">
        <f t="shared" si="81"/>
        <v>2481525.77</v>
      </c>
      <c r="W320" s="42">
        <f t="shared" si="82"/>
        <v>2481525.77</v>
      </c>
      <c r="X320" s="42">
        <v>215461393.1257</v>
      </c>
      <c r="Y320" s="47">
        <f t="shared" si="70"/>
        <v>393552317.52040005</v>
      </c>
    </row>
    <row r="321" spans="1:25" ht="24.9" customHeight="1">
      <c r="A321" s="143"/>
      <c r="B321" s="138"/>
      <c r="C321" s="38">
        <v>14</v>
      </c>
      <c r="D321" s="42" t="s">
        <v>748</v>
      </c>
      <c r="E321" s="42">
        <v>96808327.695800006</v>
      </c>
      <c r="F321" s="42">
        <v>0</v>
      </c>
      <c r="G321" s="42">
        <v>5451625.9053999996</v>
      </c>
      <c r="H321" s="42">
        <v>2904249.8308999999</v>
      </c>
      <c r="I321" s="42">
        <f t="shared" si="80"/>
        <v>1452124.91545</v>
      </c>
      <c r="J321" s="42">
        <f t="shared" si="83"/>
        <v>1452124.91545</v>
      </c>
      <c r="K321" s="42">
        <v>65884966.622000001</v>
      </c>
      <c r="L321" s="47">
        <f t="shared" si="69"/>
        <v>169597045.13865</v>
      </c>
      <c r="M321" s="46"/>
      <c r="N321" s="138"/>
      <c r="O321" s="48">
        <v>15</v>
      </c>
      <c r="P321" s="39" t="s">
        <v>115</v>
      </c>
      <c r="Q321" s="42" t="s">
        <v>749</v>
      </c>
      <c r="R321" s="42">
        <v>133562877.6583</v>
      </c>
      <c r="S321" s="42">
        <v>0</v>
      </c>
      <c r="T321" s="42">
        <v>8198529.4835999999</v>
      </c>
      <c r="U321" s="42">
        <v>4006886.3297000001</v>
      </c>
      <c r="V321" s="42">
        <f t="shared" si="81"/>
        <v>2003443.1648500001</v>
      </c>
      <c r="W321" s="42">
        <f t="shared" si="82"/>
        <v>2003443.1648500001</v>
      </c>
      <c r="X321" s="42">
        <v>187818816.37619999</v>
      </c>
      <c r="Y321" s="47">
        <f t="shared" si="70"/>
        <v>331583666.68295002</v>
      </c>
    </row>
    <row r="322" spans="1:25" ht="24.9" customHeight="1">
      <c r="A322" s="143"/>
      <c r="B322" s="138"/>
      <c r="C322" s="38">
        <v>15</v>
      </c>
      <c r="D322" s="42" t="s">
        <v>750</v>
      </c>
      <c r="E322" s="42">
        <v>86240874.306899995</v>
      </c>
      <c r="F322" s="42">
        <v>0</v>
      </c>
      <c r="G322" s="42">
        <v>4926482.9385000002</v>
      </c>
      <c r="H322" s="42">
        <v>2587226.2291999999</v>
      </c>
      <c r="I322" s="42">
        <f t="shared" si="80"/>
        <v>1293613.1146</v>
      </c>
      <c r="J322" s="42">
        <f t="shared" si="83"/>
        <v>1293613.1146</v>
      </c>
      <c r="K322" s="42">
        <v>58537981.134900004</v>
      </c>
      <c r="L322" s="47">
        <f t="shared" si="69"/>
        <v>150998951.49489999</v>
      </c>
      <c r="M322" s="46"/>
      <c r="N322" s="138"/>
      <c r="O322" s="48">
        <v>16</v>
      </c>
      <c r="P322" s="39" t="s">
        <v>115</v>
      </c>
      <c r="Q322" s="42" t="s">
        <v>751</v>
      </c>
      <c r="R322" s="42">
        <v>134776654.41729999</v>
      </c>
      <c r="S322" s="42">
        <v>0</v>
      </c>
      <c r="T322" s="42">
        <v>8209636.6051000003</v>
      </c>
      <c r="U322" s="42">
        <v>4043299.6324999998</v>
      </c>
      <c r="V322" s="42">
        <f t="shared" si="81"/>
        <v>2021649.8162499999</v>
      </c>
      <c r="W322" s="42">
        <f t="shared" si="82"/>
        <v>2021649.8162499999</v>
      </c>
      <c r="X322" s="42">
        <v>187974209.98480001</v>
      </c>
      <c r="Y322" s="47">
        <f t="shared" si="70"/>
        <v>332982150.82344997</v>
      </c>
    </row>
    <row r="323" spans="1:25" ht="24.9" customHeight="1">
      <c r="A323" s="143"/>
      <c r="B323" s="138"/>
      <c r="C323" s="38">
        <v>16</v>
      </c>
      <c r="D323" s="42" t="s">
        <v>752</v>
      </c>
      <c r="E323" s="42">
        <v>93483981.403600007</v>
      </c>
      <c r="F323" s="42">
        <v>0</v>
      </c>
      <c r="G323" s="42">
        <v>5339054.9027000004</v>
      </c>
      <c r="H323" s="42">
        <v>2804519.4421000001</v>
      </c>
      <c r="I323" s="42">
        <f t="shared" si="80"/>
        <v>1402259.7210500001</v>
      </c>
      <c r="J323" s="42">
        <f t="shared" si="83"/>
        <v>1402259.7210500001</v>
      </c>
      <c r="K323" s="42">
        <v>64310047.837399997</v>
      </c>
      <c r="L323" s="47">
        <f t="shared" si="69"/>
        <v>164535343.86475</v>
      </c>
      <c r="M323" s="46"/>
      <c r="N323" s="138"/>
      <c r="O323" s="48">
        <v>17</v>
      </c>
      <c r="P323" s="39" t="s">
        <v>115</v>
      </c>
      <c r="Q323" s="42" t="s">
        <v>753</v>
      </c>
      <c r="R323" s="42">
        <v>92597581.752000004</v>
      </c>
      <c r="S323" s="42">
        <v>0</v>
      </c>
      <c r="T323" s="42">
        <v>5934665.5409000004</v>
      </c>
      <c r="U323" s="42">
        <v>2777927.4526</v>
      </c>
      <c r="V323" s="42">
        <f t="shared" si="81"/>
        <v>1388963.7263</v>
      </c>
      <c r="W323" s="42">
        <f t="shared" si="82"/>
        <v>1388963.7263</v>
      </c>
      <c r="X323" s="42">
        <v>156146345.10370001</v>
      </c>
      <c r="Y323" s="47">
        <f t="shared" si="70"/>
        <v>256067556.12290001</v>
      </c>
    </row>
    <row r="324" spans="1:25" ht="24.9" customHeight="1">
      <c r="A324" s="143"/>
      <c r="B324" s="138"/>
      <c r="C324" s="38">
        <v>17</v>
      </c>
      <c r="D324" s="42" t="s">
        <v>754</v>
      </c>
      <c r="E324" s="42">
        <v>109746840.87109999</v>
      </c>
      <c r="F324" s="42">
        <v>0</v>
      </c>
      <c r="G324" s="42">
        <v>5609603.5164000001</v>
      </c>
      <c r="H324" s="42">
        <v>3292405.2261000001</v>
      </c>
      <c r="I324" s="42">
        <f t="shared" si="80"/>
        <v>1646202.61305</v>
      </c>
      <c r="J324" s="42">
        <f t="shared" si="83"/>
        <v>1646202.61305</v>
      </c>
      <c r="K324" s="42">
        <v>68095144.209800005</v>
      </c>
      <c r="L324" s="47">
        <f t="shared" si="69"/>
        <v>185097791.21034998</v>
      </c>
      <c r="M324" s="46"/>
      <c r="N324" s="138"/>
      <c r="O324" s="48">
        <v>18</v>
      </c>
      <c r="P324" s="39" t="s">
        <v>115</v>
      </c>
      <c r="Q324" s="42" t="s">
        <v>755</v>
      </c>
      <c r="R324" s="42">
        <v>113941719.87190001</v>
      </c>
      <c r="S324" s="42">
        <v>0</v>
      </c>
      <c r="T324" s="42">
        <v>7535992.9450000003</v>
      </c>
      <c r="U324" s="42">
        <v>3418251.5962</v>
      </c>
      <c r="V324" s="42">
        <f t="shared" si="81"/>
        <v>1709125.7981</v>
      </c>
      <c r="W324" s="42">
        <f t="shared" si="82"/>
        <v>1709125.7981</v>
      </c>
      <c r="X324" s="42">
        <v>178549633.2374</v>
      </c>
      <c r="Y324" s="47">
        <f t="shared" si="70"/>
        <v>301736471.8524</v>
      </c>
    </row>
    <row r="325" spans="1:25" ht="24.9" customHeight="1">
      <c r="A325" s="143"/>
      <c r="B325" s="138"/>
      <c r="C325" s="38">
        <v>18</v>
      </c>
      <c r="D325" s="42" t="s">
        <v>756</v>
      </c>
      <c r="E325" s="42">
        <v>118788041.2606</v>
      </c>
      <c r="F325" s="42">
        <v>0</v>
      </c>
      <c r="G325" s="42">
        <v>6039216.5438000001</v>
      </c>
      <c r="H325" s="42">
        <v>3563641.2377999998</v>
      </c>
      <c r="I325" s="42">
        <f t="shared" si="80"/>
        <v>1781820.6188999999</v>
      </c>
      <c r="J325" s="42">
        <f t="shared" si="83"/>
        <v>1781820.6188999999</v>
      </c>
      <c r="K325" s="42">
        <v>74105623.024000004</v>
      </c>
      <c r="L325" s="47">
        <f t="shared" si="69"/>
        <v>200714701.44730002</v>
      </c>
      <c r="M325" s="46"/>
      <c r="N325" s="138"/>
      <c r="O325" s="48">
        <v>19</v>
      </c>
      <c r="P325" s="39" t="s">
        <v>115</v>
      </c>
      <c r="Q325" s="42" t="s">
        <v>757</v>
      </c>
      <c r="R325" s="42">
        <v>90310047.389899999</v>
      </c>
      <c r="S325" s="42">
        <v>0</v>
      </c>
      <c r="T325" s="42">
        <v>6213789.0263999999</v>
      </c>
      <c r="U325" s="42">
        <v>2709301.4216999998</v>
      </c>
      <c r="V325" s="42">
        <f t="shared" si="81"/>
        <v>1354650.7108499999</v>
      </c>
      <c r="W325" s="42">
        <f t="shared" si="82"/>
        <v>1354650.7108499999</v>
      </c>
      <c r="X325" s="42">
        <v>160051407.77469999</v>
      </c>
      <c r="Y325" s="47">
        <f t="shared" si="70"/>
        <v>257929894.90184999</v>
      </c>
    </row>
    <row r="326" spans="1:25" ht="24.9" customHeight="1">
      <c r="A326" s="143"/>
      <c r="B326" s="138"/>
      <c r="C326" s="38">
        <v>19</v>
      </c>
      <c r="D326" s="42" t="s">
        <v>758</v>
      </c>
      <c r="E326" s="42">
        <v>104075706.11740001</v>
      </c>
      <c r="F326" s="42">
        <v>0</v>
      </c>
      <c r="G326" s="42">
        <v>5492544.0193999996</v>
      </c>
      <c r="H326" s="42">
        <v>3122271.1834999998</v>
      </c>
      <c r="I326" s="42">
        <f t="shared" si="80"/>
        <v>1561135.5917499999</v>
      </c>
      <c r="J326" s="42">
        <f t="shared" si="83"/>
        <v>1561135.5917499999</v>
      </c>
      <c r="K326" s="42">
        <v>66457429.377800003</v>
      </c>
      <c r="L326" s="47">
        <f t="shared" si="69"/>
        <v>177586815.10635</v>
      </c>
      <c r="M326" s="46"/>
      <c r="N326" s="138"/>
      <c r="O326" s="48">
        <v>20</v>
      </c>
      <c r="P326" s="39" t="s">
        <v>115</v>
      </c>
      <c r="Q326" s="42" t="s">
        <v>759</v>
      </c>
      <c r="R326" s="42">
        <v>97685614.670100003</v>
      </c>
      <c r="S326" s="42">
        <v>0</v>
      </c>
      <c r="T326" s="42">
        <v>6769634.1638000002</v>
      </c>
      <c r="U326" s="42">
        <v>2930568.4400999998</v>
      </c>
      <c r="V326" s="42">
        <f t="shared" si="81"/>
        <v>1465284.2200499999</v>
      </c>
      <c r="W326" s="42">
        <f t="shared" si="82"/>
        <v>1465284.2200499999</v>
      </c>
      <c r="X326" s="42">
        <v>167827930.38929999</v>
      </c>
      <c r="Y326" s="47">
        <f t="shared" si="70"/>
        <v>273748463.44325</v>
      </c>
    </row>
    <row r="327" spans="1:25" ht="24.9" customHeight="1">
      <c r="A327" s="143"/>
      <c r="B327" s="138"/>
      <c r="C327" s="38">
        <v>20</v>
      </c>
      <c r="D327" s="42" t="s">
        <v>760</v>
      </c>
      <c r="E327" s="42">
        <v>92460363.527199998</v>
      </c>
      <c r="F327" s="42">
        <v>0</v>
      </c>
      <c r="G327" s="42">
        <v>5134007.8755000001</v>
      </c>
      <c r="H327" s="42">
        <v>2773810.9057999998</v>
      </c>
      <c r="I327" s="42">
        <f t="shared" si="80"/>
        <v>1386905.4528999999</v>
      </c>
      <c r="J327" s="42">
        <f t="shared" si="83"/>
        <v>1386905.4528999999</v>
      </c>
      <c r="K327" s="42">
        <v>61441348.0198</v>
      </c>
      <c r="L327" s="47">
        <f t="shared" si="69"/>
        <v>160422624.87540001</v>
      </c>
      <c r="M327" s="46"/>
      <c r="N327" s="138"/>
      <c r="O327" s="48">
        <v>21</v>
      </c>
      <c r="P327" s="39" t="s">
        <v>115</v>
      </c>
      <c r="Q327" s="42" t="s">
        <v>761</v>
      </c>
      <c r="R327" s="42">
        <v>100891460.00749999</v>
      </c>
      <c r="S327" s="42">
        <v>0</v>
      </c>
      <c r="T327" s="42">
        <v>6456374.2119000005</v>
      </c>
      <c r="U327" s="42">
        <v>3026743.8001999999</v>
      </c>
      <c r="V327" s="42">
        <f t="shared" si="81"/>
        <v>1513371.9001</v>
      </c>
      <c r="W327" s="42">
        <f t="shared" si="82"/>
        <v>1513371.9001</v>
      </c>
      <c r="X327" s="42">
        <v>163445283.25189999</v>
      </c>
      <c r="Y327" s="47">
        <f t="shared" si="70"/>
        <v>272306489.3714</v>
      </c>
    </row>
    <row r="328" spans="1:25" ht="24.9" customHeight="1">
      <c r="A328" s="143"/>
      <c r="B328" s="138"/>
      <c r="C328" s="38">
        <v>21</v>
      </c>
      <c r="D328" s="42" t="s">
        <v>762</v>
      </c>
      <c r="E328" s="42">
        <v>101693694.72579999</v>
      </c>
      <c r="F328" s="42">
        <v>0</v>
      </c>
      <c r="G328" s="42">
        <v>5606440.9211999997</v>
      </c>
      <c r="H328" s="42">
        <v>3050810.8418000001</v>
      </c>
      <c r="I328" s="42">
        <f t="shared" si="80"/>
        <v>1525405.4209</v>
      </c>
      <c r="J328" s="42">
        <f t="shared" si="83"/>
        <v>1525405.4209</v>
      </c>
      <c r="K328" s="42">
        <v>68050898.084399998</v>
      </c>
      <c r="L328" s="47">
        <f t="shared" ref="L328:L387" si="84">E328+F328+G328+J328+K328</f>
        <v>176876439.1523</v>
      </c>
      <c r="M328" s="46"/>
      <c r="N328" s="138"/>
      <c r="O328" s="48">
        <v>22</v>
      </c>
      <c r="P328" s="39" t="s">
        <v>115</v>
      </c>
      <c r="Q328" s="42" t="s">
        <v>763</v>
      </c>
      <c r="R328" s="42">
        <v>187368541.09169999</v>
      </c>
      <c r="S328" s="42">
        <v>0</v>
      </c>
      <c r="T328" s="42">
        <v>11003860.1666</v>
      </c>
      <c r="U328" s="42">
        <v>5621056.2326999996</v>
      </c>
      <c r="V328" s="42">
        <f t="shared" si="81"/>
        <v>2810528.1163499998</v>
      </c>
      <c r="W328" s="42">
        <f t="shared" si="82"/>
        <v>2810528.1163499998</v>
      </c>
      <c r="X328" s="42">
        <v>227066650.04390001</v>
      </c>
      <c r="Y328" s="47">
        <f t="shared" ref="Y328:Y391" si="85">R328+S328+T328+W328+X328</f>
        <v>428249579.41855001</v>
      </c>
    </row>
    <row r="329" spans="1:25" ht="24.9" customHeight="1">
      <c r="A329" s="143"/>
      <c r="B329" s="138"/>
      <c r="C329" s="38">
        <v>22</v>
      </c>
      <c r="D329" s="42" t="s">
        <v>764</v>
      </c>
      <c r="E329" s="42">
        <v>98925908.805099994</v>
      </c>
      <c r="F329" s="42">
        <v>0</v>
      </c>
      <c r="G329" s="42">
        <v>5359584.6019000001</v>
      </c>
      <c r="H329" s="42">
        <v>2967777.2642000001</v>
      </c>
      <c r="I329" s="42">
        <f t="shared" si="80"/>
        <v>1483888.6321</v>
      </c>
      <c r="J329" s="42">
        <f t="shared" si="83"/>
        <v>1483888.6321</v>
      </c>
      <c r="K329" s="42">
        <v>64597267.5308</v>
      </c>
      <c r="L329" s="47">
        <f t="shared" si="84"/>
        <v>170366649.56989998</v>
      </c>
      <c r="M329" s="46"/>
      <c r="N329" s="139"/>
      <c r="O329" s="48">
        <v>23</v>
      </c>
      <c r="P329" s="39" t="s">
        <v>115</v>
      </c>
      <c r="Q329" s="42" t="s">
        <v>765</v>
      </c>
      <c r="R329" s="42">
        <v>110900849.9047</v>
      </c>
      <c r="S329" s="42">
        <v>0</v>
      </c>
      <c r="T329" s="42">
        <v>6403229.5696999999</v>
      </c>
      <c r="U329" s="42">
        <v>3327025.4970999998</v>
      </c>
      <c r="V329" s="42">
        <f t="shared" si="81"/>
        <v>1663512.7485499999</v>
      </c>
      <c r="W329" s="42">
        <f t="shared" si="82"/>
        <v>1663512.7485499999</v>
      </c>
      <c r="X329" s="42">
        <v>162701765.88780001</v>
      </c>
      <c r="Y329" s="47">
        <f t="shared" si="85"/>
        <v>281669358.11075002</v>
      </c>
    </row>
    <row r="330" spans="1:25" ht="24.9" customHeight="1">
      <c r="A330" s="143"/>
      <c r="B330" s="138"/>
      <c r="C330" s="38">
        <v>23</v>
      </c>
      <c r="D330" s="42" t="s">
        <v>766</v>
      </c>
      <c r="E330" s="42">
        <v>95686882.352599993</v>
      </c>
      <c r="F330" s="42">
        <v>0</v>
      </c>
      <c r="G330" s="42">
        <v>5270673.2895</v>
      </c>
      <c r="H330" s="42">
        <v>2870606.4706000001</v>
      </c>
      <c r="I330" s="42">
        <f t="shared" si="80"/>
        <v>1435303.2353000001</v>
      </c>
      <c r="J330" s="42">
        <f t="shared" si="83"/>
        <v>1435303.2353000001</v>
      </c>
      <c r="K330" s="42">
        <v>63353358.419200003</v>
      </c>
      <c r="L330" s="47">
        <f t="shared" si="84"/>
        <v>165746217.29659998</v>
      </c>
      <c r="M330" s="46"/>
      <c r="N330" s="38"/>
      <c r="O330" s="145"/>
      <c r="P330" s="146"/>
      <c r="Q330" s="43"/>
      <c r="R330" s="43">
        <f>R307+R308+R310++R309+R311+R312+R313+R314+R315+R316+R317+R318+R319+R320+R321+R322+R323+R324+R325+R326+R327+R328+R329</f>
        <v>2773977657.0858002</v>
      </c>
      <c r="S330" s="43">
        <f t="shared" ref="S330:X330" si="86">S307+S308+S310++S309+S311+S312+S313+S314+S315+S316+S317+S318+S319+S320+S321+S322+S323+S324+S325+S326+S327+S328+S329</f>
        <v>0</v>
      </c>
      <c r="T330" s="43">
        <f t="shared" si="86"/>
        <v>174184259.83860001</v>
      </c>
      <c r="U330" s="43">
        <f t="shared" si="86"/>
        <v>83219329.712699994</v>
      </c>
      <c r="V330" s="43">
        <f t="shared" si="86"/>
        <v>41609664.856349997</v>
      </c>
      <c r="W330" s="43">
        <f t="shared" si="86"/>
        <v>41609664.856349997</v>
      </c>
      <c r="X330" s="43">
        <f t="shared" si="86"/>
        <v>4118623293.5660005</v>
      </c>
      <c r="Y330" s="49">
        <f t="shared" si="85"/>
        <v>7108394875.3467503</v>
      </c>
    </row>
    <row r="331" spans="1:25" ht="24.9" customHeight="1">
      <c r="A331" s="143"/>
      <c r="B331" s="138"/>
      <c r="C331" s="38">
        <v>24</v>
      </c>
      <c r="D331" s="42" t="s">
        <v>767</v>
      </c>
      <c r="E331" s="42">
        <v>98986819.939799994</v>
      </c>
      <c r="F331" s="42">
        <v>0</v>
      </c>
      <c r="G331" s="42">
        <v>5332294.9912</v>
      </c>
      <c r="H331" s="42">
        <v>2969604.5981999999</v>
      </c>
      <c r="I331" s="42">
        <f t="shared" si="80"/>
        <v>1484802.2990999999</v>
      </c>
      <c r="J331" s="42">
        <f t="shared" si="83"/>
        <v>1484802.2990999999</v>
      </c>
      <c r="K331" s="42">
        <v>64215473.645000003</v>
      </c>
      <c r="L331" s="47">
        <f t="shared" si="84"/>
        <v>170019390.87509999</v>
      </c>
      <c r="M331" s="46"/>
      <c r="N331" s="137">
        <v>33</v>
      </c>
      <c r="O331" s="48">
        <v>1</v>
      </c>
      <c r="P331" s="39" t="s">
        <v>116</v>
      </c>
      <c r="Q331" s="42" t="s">
        <v>768</v>
      </c>
      <c r="R331" s="42">
        <v>103904451.9277</v>
      </c>
      <c r="S331" s="42">
        <f>-1564740.79</f>
        <v>-1564740.79</v>
      </c>
      <c r="T331" s="42">
        <v>4890248.4293999998</v>
      </c>
      <c r="U331" s="42">
        <v>3117133.5578000001</v>
      </c>
      <c r="V331" s="42">
        <v>0</v>
      </c>
      <c r="W331" s="42">
        <f>U331-V331</f>
        <v>3117133.5578000001</v>
      </c>
      <c r="X331" s="42">
        <v>62819756.455899999</v>
      </c>
      <c r="Y331" s="47">
        <f t="shared" si="85"/>
        <v>173166849.5808</v>
      </c>
    </row>
    <row r="332" spans="1:25" ht="24.9" customHeight="1">
      <c r="A332" s="143"/>
      <c r="B332" s="138"/>
      <c r="C332" s="38">
        <v>25</v>
      </c>
      <c r="D332" s="42" t="s">
        <v>769</v>
      </c>
      <c r="E332" s="42">
        <v>99893329.086300001</v>
      </c>
      <c r="F332" s="42">
        <v>0</v>
      </c>
      <c r="G332" s="42">
        <v>5437943.0619000001</v>
      </c>
      <c r="H332" s="42">
        <v>2996799.8725999999</v>
      </c>
      <c r="I332" s="42">
        <f t="shared" si="80"/>
        <v>1498399.9362999999</v>
      </c>
      <c r="J332" s="42">
        <f t="shared" si="83"/>
        <v>1498399.9362999999</v>
      </c>
      <c r="K332" s="42">
        <v>65693537.509300001</v>
      </c>
      <c r="L332" s="47">
        <f t="shared" si="84"/>
        <v>172523209.59380001</v>
      </c>
      <c r="M332" s="46"/>
      <c r="N332" s="138"/>
      <c r="O332" s="48">
        <v>2</v>
      </c>
      <c r="P332" s="39" t="s">
        <v>116</v>
      </c>
      <c r="Q332" s="42" t="s">
        <v>770</v>
      </c>
      <c r="R332" s="42">
        <v>118278082.274</v>
      </c>
      <c r="S332" s="42">
        <f t="shared" ref="S332:S353" si="87">-1564740.79</f>
        <v>-1564740.79</v>
      </c>
      <c r="T332" s="42">
        <v>5655129.1591999996</v>
      </c>
      <c r="U332" s="42">
        <v>3548342.4682</v>
      </c>
      <c r="V332" s="42">
        <v>0</v>
      </c>
      <c r="W332" s="42">
        <f t="shared" ref="W332:W353" si="88">U332-V332</f>
        <v>3548342.4682</v>
      </c>
      <c r="X332" s="42">
        <v>73520780.702500001</v>
      </c>
      <c r="Y332" s="47">
        <f t="shared" si="85"/>
        <v>199437593.81389999</v>
      </c>
    </row>
    <row r="333" spans="1:25" ht="24.9" customHeight="1">
      <c r="A333" s="143"/>
      <c r="B333" s="138"/>
      <c r="C333" s="38">
        <v>26</v>
      </c>
      <c r="D333" s="42" t="s">
        <v>771</v>
      </c>
      <c r="E333" s="42">
        <v>106269521.9358</v>
      </c>
      <c r="F333" s="42">
        <v>0</v>
      </c>
      <c r="G333" s="42">
        <v>5961586.2413999997</v>
      </c>
      <c r="H333" s="42">
        <v>3188085.6581000001</v>
      </c>
      <c r="I333" s="42">
        <f t="shared" si="80"/>
        <v>1594042.8290500001</v>
      </c>
      <c r="J333" s="42">
        <f t="shared" si="83"/>
        <v>1594042.8290500001</v>
      </c>
      <c r="K333" s="42">
        <v>73019540.297700003</v>
      </c>
      <c r="L333" s="47">
        <f t="shared" si="84"/>
        <v>186844691.30395001</v>
      </c>
      <c r="M333" s="46"/>
      <c r="N333" s="138"/>
      <c r="O333" s="48">
        <v>3</v>
      </c>
      <c r="P333" s="39" t="s">
        <v>116</v>
      </c>
      <c r="Q333" s="42" t="s">
        <v>772</v>
      </c>
      <c r="R333" s="42">
        <v>127464294.9601</v>
      </c>
      <c r="S333" s="42">
        <f t="shared" si="87"/>
        <v>-1564740.79</v>
      </c>
      <c r="T333" s="42">
        <v>5863143.1572000002</v>
      </c>
      <c r="U333" s="42">
        <v>3823928.8487999998</v>
      </c>
      <c r="V333" s="42">
        <v>0</v>
      </c>
      <c r="W333" s="42">
        <f t="shared" si="88"/>
        <v>3823928.8487999998</v>
      </c>
      <c r="X333" s="42">
        <v>76430989.771699995</v>
      </c>
      <c r="Y333" s="47">
        <f t="shared" si="85"/>
        <v>212017615.94779998</v>
      </c>
    </row>
    <row r="334" spans="1:25" ht="24.9" customHeight="1">
      <c r="A334" s="143"/>
      <c r="B334" s="139"/>
      <c r="C334" s="38">
        <v>27</v>
      </c>
      <c r="D334" s="42" t="s">
        <v>773</v>
      </c>
      <c r="E334" s="42">
        <v>95067082.961700007</v>
      </c>
      <c r="F334" s="42">
        <v>0</v>
      </c>
      <c r="G334" s="42">
        <v>5134203.4999000002</v>
      </c>
      <c r="H334" s="42">
        <v>2852012.4889000002</v>
      </c>
      <c r="I334" s="42">
        <f t="shared" si="80"/>
        <v>1426006.2444500001</v>
      </c>
      <c r="J334" s="42">
        <f t="shared" si="83"/>
        <v>1426006.2444500001</v>
      </c>
      <c r="K334" s="42">
        <v>61444084.8935</v>
      </c>
      <c r="L334" s="47">
        <f t="shared" si="84"/>
        <v>163071377.59955001</v>
      </c>
      <c r="M334" s="46"/>
      <c r="N334" s="138"/>
      <c r="O334" s="48">
        <v>4</v>
      </c>
      <c r="P334" s="39" t="s">
        <v>116</v>
      </c>
      <c r="Q334" s="42" t="s">
        <v>774</v>
      </c>
      <c r="R334" s="42">
        <v>138395927.9332</v>
      </c>
      <c r="S334" s="42">
        <f t="shared" si="87"/>
        <v>-1564740.79</v>
      </c>
      <c r="T334" s="42">
        <v>6446984.3269999996</v>
      </c>
      <c r="U334" s="42">
        <v>4151877.838</v>
      </c>
      <c r="V334" s="42">
        <v>0</v>
      </c>
      <c r="W334" s="42">
        <f t="shared" si="88"/>
        <v>4151877.838</v>
      </c>
      <c r="X334" s="42">
        <v>84599189.427200004</v>
      </c>
      <c r="Y334" s="47">
        <f t="shared" si="85"/>
        <v>232029238.73540002</v>
      </c>
    </row>
    <row r="335" spans="1:25" ht="24.9" customHeight="1">
      <c r="A335" s="38"/>
      <c r="B335" s="144" t="s">
        <v>775</v>
      </c>
      <c r="C335" s="145"/>
      <c r="D335" s="43"/>
      <c r="E335" s="43">
        <f>SUM(E308:E334)</f>
        <v>2809418453.4923</v>
      </c>
      <c r="F335" s="43">
        <f t="shared" ref="F335:K335" si="89">SUM(F308:F334)</f>
        <v>0</v>
      </c>
      <c r="G335" s="43">
        <f t="shared" si="89"/>
        <v>152260083.62819999</v>
      </c>
      <c r="H335" s="43">
        <f t="shared" si="89"/>
        <v>84282553.604799986</v>
      </c>
      <c r="I335" s="43">
        <f t="shared" si="89"/>
        <v>42141276.802399993</v>
      </c>
      <c r="J335" s="43">
        <f t="shared" si="89"/>
        <v>42141276.802399993</v>
      </c>
      <c r="K335" s="43">
        <f t="shared" si="89"/>
        <v>1849772286.2887998</v>
      </c>
      <c r="L335" s="49">
        <f t="shared" si="84"/>
        <v>4853592100.2117004</v>
      </c>
      <c r="M335" s="46"/>
      <c r="N335" s="138"/>
      <c r="O335" s="48">
        <v>5</v>
      </c>
      <c r="P335" s="39" t="s">
        <v>116</v>
      </c>
      <c r="Q335" s="42" t="s">
        <v>776</v>
      </c>
      <c r="R335" s="42">
        <v>130189729.66060001</v>
      </c>
      <c r="S335" s="42">
        <f t="shared" si="87"/>
        <v>-1564740.79</v>
      </c>
      <c r="T335" s="42">
        <v>5730009.8513000002</v>
      </c>
      <c r="U335" s="42">
        <v>3905691.8898</v>
      </c>
      <c r="V335" s="42">
        <v>0</v>
      </c>
      <c r="W335" s="42">
        <f t="shared" si="88"/>
        <v>3905691.8898</v>
      </c>
      <c r="X335" s="42">
        <v>74568395.148000002</v>
      </c>
      <c r="Y335" s="47">
        <f t="shared" si="85"/>
        <v>212829085.7597</v>
      </c>
    </row>
    <row r="336" spans="1:25" ht="24.9" customHeight="1">
      <c r="A336" s="143">
        <v>17</v>
      </c>
      <c r="B336" s="137" t="s">
        <v>777</v>
      </c>
      <c r="C336" s="38">
        <v>1</v>
      </c>
      <c r="D336" s="42" t="s">
        <v>778</v>
      </c>
      <c r="E336" s="42">
        <v>99276480.071999997</v>
      </c>
      <c r="F336" s="42">
        <v>0</v>
      </c>
      <c r="G336" s="42">
        <v>4926442.5807999996</v>
      </c>
      <c r="H336" s="42">
        <v>2978294.4021999999</v>
      </c>
      <c r="I336" s="42"/>
      <c r="J336" s="42">
        <f t="shared" ref="J336:J399" si="90">H336-I336</f>
        <v>2978294.4021999999</v>
      </c>
      <c r="K336" s="42">
        <v>70283992.5502</v>
      </c>
      <c r="L336" s="47">
        <f t="shared" si="84"/>
        <v>177465209.60519999</v>
      </c>
      <c r="M336" s="46"/>
      <c r="N336" s="138"/>
      <c r="O336" s="48">
        <v>6</v>
      </c>
      <c r="P336" s="39" t="s">
        <v>116</v>
      </c>
      <c r="Q336" s="42" t="s">
        <v>779</v>
      </c>
      <c r="R336" s="42">
        <v>117966631.35079999</v>
      </c>
      <c r="S336" s="42">
        <f t="shared" si="87"/>
        <v>-1564740.79</v>
      </c>
      <c r="T336" s="42">
        <v>4787186.9484999999</v>
      </c>
      <c r="U336" s="42">
        <v>3538998.9405</v>
      </c>
      <c r="V336" s="42">
        <v>0</v>
      </c>
      <c r="W336" s="42">
        <f t="shared" si="88"/>
        <v>3538998.9405</v>
      </c>
      <c r="X336" s="42">
        <v>61377880.144400001</v>
      </c>
      <c r="Y336" s="47">
        <f t="shared" si="85"/>
        <v>186105956.59420002</v>
      </c>
    </row>
    <row r="337" spans="1:25" ht="24.9" customHeight="1">
      <c r="A337" s="143"/>
      <c r="B337" s="138"/>
      <c r="C337" s="38">
        <v>2</v>
      </c>
      <c r="D337" s="42" t="s">
        <v>780</v>
      </c>
      <c r="E337" s="42">
        <v>117415408.2489</v>
      </c>
      <c r="F337" s="42">
        <v>0</v>
      </c>
      <c r="G337" s="42">
        <v>5753499.2814999996</v>
      </c>
      <c r="H337" s="42">
        <v>3522462.2475000001</v>
      </c>
      <c r="I337" s="42"/>
      <c r="J337" s="42">
        <f t="shared" si="90"/>
        <v>3522462.2475000001</v>
      </c>
      <c r="K337" s="42">
        <v>81854886.498199999</v>
      </c>
      <c r="L337" s="47">
        <f t="shared" si="84"/>
        <v>208546256.27609998</v>
      </c>
      <c r="M337" s="46"/>
      <c r="N337" s="138"/>
      <c r="O337" s="48">
        <v>7</v>
      </c>
      <c r="P337" s="39" t="s">
        <v>116</v>
      </c>
      <c r="Q337" s="42" t="s">
        <v>781</v>
      </c>
      <c r="R337" s="42">
        <v>134734726.06369999</v>
      </c>
      <c r="S337" s="42">
        <f t="shared" si="87"/>
        <v>-1564740.79</v>
      </c>
      <c r="T337" s="42">
        <v>6263216.8925999999</v>
      </c>
      <c r="U337" s="42">
        <v>4042041.7818999998</v>
      </c>
      <c r="V337" s="42">
        <v>0</v>
      </c>
      <c r="W337" s="42">
        <f t="shared" si="88"/>
        <v>4042041.7818999998</v>
      </c>
      <c r="X337" s="42">
        <v>82028200.6523</v>
      </c>
      <c r="Y337" s="47">
        <f t="shared" si="85"/>
        <v>225503444.60049999</v>
      </c>
    </row>
    <row r="338" spans="1:25" ht="24.9" customHeight="1">
      <c r="A338" s="143"/>
      <c r="B338" s="138"/>
      <c r="C338" s="38">
        <v>3</v>
      </c>
      <c r="D338" s="42" t="s">
        <v>782</v>
      </c>
      <c r="E338" s="42">
        <v>145715723.7976</v>
      </c>
      <c r="F338" s="42">
        <v>0</v>
      </c>
      <c r="G338" s="42">
        <v>6897598.0067999996</v>
      </c>
      <c r="H338" s="42">
        <v>4371471.7138999999</v>
      </c>
      <c r="I338" s="42"/>
      <c r="J338" s="42">
        <f t="shared" si="90"/>
        <v>4371471.7138999999</v>
      </c>
      <c r="K338" s="42">
        <v>97861340.475700006</v>
      </c>
      <c r="L338" s="47">
        <f t="shared" si="84"/>
        <v>254846133.99400002</v>
      </c>
      <c r="M338" s="46"/>
      <c r="N338" s="138"/>
      <c r="O338" s="48">
        <v>8</v>
      </c>
      <c r="P338" s="39" t="s">
        <v>116</v>
      </c>
      <c r="Q338" s="42" t="s">
        <v>783</v>
      </c>
      <c r="R338" s="42">
        <v>114970586.278</v>
      </c>
      <c r="S338" s="42">
        <f t="shared" si="87"/>
        <v>-1564740.79</v>
      </c>
      <c r="T338" s="42">
        <v>5384330.5807999996</v>
      </c>
      <c r="U338" s="42">
        <v>3449117.5882999999</v>
      </c>
      <c r="V338" s="42">
        <v>0</v>
      </c>
      <c r="W338" s="42">
        <f t="shared" si="88"/>
        <v>3449117.5882999999</v>
      </c>
      <c r="X338" s="42">
        <v>69732187.213699996</v>
      </c>
      <c r="Y338" s="47">
        <f t="shared" si="85"/>
        <v>191971480.87079999</v>
      </c>
    </row>
    <row r="339" spans="1:25" ht="24.9" customHeight="1">
      <c r="A339" s="143"/>
      <c r="B339" s="138"/>
      <c r="C339" s="38">
        <v>4</v>
      </c>
      <c r="D339" s="42" t="s">
        <v>784</v>
      </c>
      <c r="E339" s="42">
        <v>110216911.12809999</v>
      </c>
      <c r="F339" s="42">
        <v>0</v>
      </c>
      <c r="G339" s="42">
        <v>5038687.5427000001</v>
      </c>
      <c r="H339" s="42">
        <v>3306507.3338000001</v>
      </c>
      <c r="I339" s="42"/>
      <c r="J339" s="42">
        <f t="shared" si="90"/>
        <v>3306507.3338000001</v>
      </c>
      <c r="K339" s="42">
        <v>71854349.878600001</v>
      </c>
      <c r="L339" s="47">
        <f t="shared" si="84"/>
        <v>190416455.88319999</v>
      </c>
      <c r="M339" s="46"/>
      <c r="N339" s="138"/>
      <c r="O339" s="48">
        <v>9</v>
      </c>
      <c r="P339" s="39" t="s">
        <v>116</v>
      </c>
      <c r="Q339" s="42" t="s">
        <v>785</v>
      </c>
      <c r="R339" s="42">
        <v>130138140.0625</v>
      </c>
      <c r="S339" s="42">
        <f t="shared" si="87"/>
        <v>-1564740.79</v>
      </c>
      <c r="T339" s="42">
        <v>5336663.4232999999</v>
      </c>
      <c r="U339" s="42">
        <v>3904144.2019000002</v>
      </c>
      <c r="V339" s="42">
        <v>0</v>
      </c>
      <c r="W339" s="42">
        <f t="shared" si="88"/>
        <v>3904144.2019000002</v>
      </c>
      <c r="X339" s="42">
        <v>69065302.314099997</v>
      </c>
      <c r="Y339" s="47">
        <f t="shared" si="85"/>
        <v>206879509.21179998</v>
      </c>
    </row>
    <row r="340" spans="1:25" ht="24.9" customHeight="1">
      <c r="A340" s="143"/>
      <c r="B340" s="138"/>
      <c r="C340" s="38">
        <v>5</v>
      </c>
      <c r="D340" s="42" t="s">
        <v>786</v>
      </c>
      <c r="E340" s="42">
        <v>94575724.375100002</v>
      </c>
      <c r="F340" s="42">
        <v>0</v>
      </c>
      <c r="G340" s="42">
        <v>4365576.4157999996</v>
      </c>
      <c r="H340" s="42">
        <v>2837271.7313000001</v>
      </c>
      <c r="I340" s="42"/>
      <c r="J340" s="42">
        <f t="shared" si="90"/>
        <v>2837271.7313000001</v>
      </c>
      <c r="K340" s="42">
        <v>62437223.509800002</v>
      </c>
      <c r="L340" s="47">
        <f t="shared" si="84"/>
        <v>164215796.03200001</v>
      </c>
      <c r="M340" s="46"/>
      <c r="N340" s="138"/>
      <c r="O340" s="48">
        <v>10</v>
      </c>
      <c r="P340" s="39" t="s">
        <v>116</v>
      </c>
      <c r="Q340" s="42" t="s">
        <v>787</v>
      </c>
      <c r="R340" s="42">
        <v>117496622.4805</v>
      </c>
      <c r="S340" s="42">
        <f t="shared" si="87"/>
        <v>-1564740.79</v>
      </c>
      <c r="T340" s="42">
        <v>5103598.6277000001</v>
      </c>
      <c r="U340" s="42">
        <v>3524898.6743999999</v>
      </c>
      <c r="V340" s="42">
        <v>0</v>
      </c>
      <c r="W340" s="42">
        <f t="shared" si="88"/>
        <v>3524898.6743999999</v>
      </c>
      <c r="X340" s="42">
        <v>65804621.358599998</v>
      </c>
      <c r="Y340" s="47">
        <f t="shared" si="85"/>
        <v>190365000.35119998</v>
      </c>
    </row>
    <row r="341" spans="1:25" ht="24.9" customHeight="1">
      <c r="A341" s="143"/>
      <c r="B341" s="138"/>
      <c r="C341" s="38">
        <v>6</v>
      </c>
      <c r="D341" s="42" t="s">
        <v>788</v>
      </c>
      <c r="E341" s="42">
        <v>92776274.094400004</v>
      </c>
      <c r="F341" s="42">
        <v>0</v>
      </c>
      <c r="G341" s="42">
        <v>4550082.8759000003</v>
      </c>
      <c r="H341" s="42">
        <v>2783288.2228000001</v>
      </c>
      <c r="I341" s="42"/>
      <c r="J341" s="42">
        <f t="shared" si="90"/>
        <v>2783288.2228000001</v>
      </c>
      <c r="K341" s="42">
        <v>65018551.5854</v>
      </c>
      <c r="L341" s="47">
        <f t="shared" si="84"/>
        <v>165128196.77850002</v>
      </c>
      <c r="M341" s="46"/>
      <c r="N341" s="138"/>
      <c r="O341" s="48">
        <v>11</v>
      </c>
      <c r="P341" s="39" t="s">
        <v>116</v>
      </c>
      <c r="Q341" s="42" t="s">
        <v>789</v>
      </c>
      <c r="R341" s="42">
        <v>108955454.3598</v>
      </c>
      <c r="S341" s="42">
        <f t="shared" si="87"/>
        <v>-1564740.79</v>
      </c>
      <c r="T341" s="42">
        <v>5204030.0465000002</v>
      </c>
      <c r="U341" s="42">
        <v>3268663.6307999999</v>
      </c>
      <c r="V341" s="42">
        <v>0</v>
      </c>
      <c r="W341" s="42">
        <f t="shared" si="88"/>
        <v>3268663.6307999999</v>
      </c>
      <c r="X341" s="42">
        <v>67209701.923299998</v>
      </c>
      <c r="Y341" s="47">
        <f t="shared" si="85"/>
        <v>183073109.17039996</v>
      </c>
    </row>
    <row r="342" spans="1:25" ht="24.9" customHeight="1">
      <c r="A342" s="143"/>
      <c r="B342" s="138"/>
      <c r="C342" s="38">
        <v>7</v>
      </c>
      <c r="D342" s="42" t="s">
        <v>790</v>
      </c>
      <c r="E342" s="42">
        <v>130232418.2304</v>
      </c>
      <c r="F342" s="42">
        <v>0</v>
      </c>
      <c r="G342" s="42">
        <v>6166940.6875999998</v>
      </c>
      <c r="H342" s="42">
        <v>3906972.5469</v>
      </c>
      <c r="I342" s="42"/>
      <c r="J342" s="42">
        <f t="shared" si="90"/>
        <v>3906972.5469</v>
      </c>
      <c r="K342" s="42">
        <v>87639117.083800003</v>
      </c>
      <c r="L342" s="47">
        <f t="shared" si="84"/>
        <v>227945448.54869998</v>
      </c>
      <c r="M342" s="46"/>
      <c r="N342" s="138"/>
      <c r="O342" s="48">
        <v>12</v>
      </c>
      <c r="P342" s="39" t="s">
        <v>116</v>
      </c>
      <c r="Q342" s="42" t="s">
        <v>791</v>
      </c>
      <c r="R342" s="42">
        <v>129724724.94220001</v>
      </c>
      <c r="S342" s="42">
        <f t="shared" si="87"/>
        <v>-1564740.79</v>
      </c>
      <c r="T342" s="42">
        <v>5369941.3158</v>
      </c>
      <c r="U342" s="42">
        <v>3891741.7483000001</v>
      </c>
      <c r="V342" s="42">
        <v>0</v>
      </c>
      <c r="W342" s="42">
        <f t="shared" si="88"/>
        <v>3891741.7483000001</v>
      </c>
      <c r="X342" s="42">
        <v>69530874.945800006</v>
      </c>
      <c r="Y342" s="47">
        <f t="shared" si="85"/>
        <v>206952542.16209999</v>
      </c>
    </row>
    <row r="343" spans="1:25" ht="24.9" customHeight="1">
      <c r="A343" s="143"/>
      <c r="B343" s="138"/>
      <c r="C343" s="38">
        <v>8</v>
      </c>
      <c r="D343" s="42" t="s">
        <v>792</v>
      </c>
      <c r="E343" s="42">
        <v>109300031.883</v>
      </c>
      <c r="F343" s="42">
        <v>0</v>
      </c>
      <c r="G343" s="42">
        <v>5146324.4621000001</v>
      </c>
      <c r="H343" s="42">
        <v>3279000.9564999999</v>
      </c>
      <c r="I343" s="42"/>
      <c r="J343" s="42">
        <f t="shared" si="90"/>
        <v>3279000.9564999999</v>
      </c>
      <c r="K343" s="42">
        <v>73360238.625799999</v>
      </c>
      <c r="L343" s="47">
        <f t="shared" si="84"/>
        <v>191085595.92739999</v>
      </c>
      <c r="M343" s="46"/>
      <c r="N343" s="138"/>
      <c r="O343" s="48">
        <v>13</v>
      </c>
      <c r="P343" s="39" t="s">
        <v>116</v>
      </c>
      <c r="Q343" s="42" t="s">
        <v>793</v>
      </c>
      <c r="R343" s="42">
        <v>136107414.0758</v>
      </c>
      <c r="S343" s="42">
        <f t="shared" si="87"/>
        <v>-1564740.79</v>
      </c>
      <c r="T343" s="42">
        <v>6005003.4872000003</v>
      </c>
      <c r="U343" s="42">
        <v>4083222.4223000002</v>
      </c>
      <c r="V343" s="42">
        <v>0</v>
      </c>
      <c r="W343" s="42">
        <f t="shared" si="88"/>
        <v>4083222.4223000002</v>
      </c>
      <c r="X343" s="42">
        <v>78415679.373600006</v>
      </c>
      <c r="Y343" s="47">
        <f t="shared" si="85"/>
        <v>223046578.56890002</v>
      </c>
    </row>
    <row r="344" spans="1:25" ht="24.9" customHeight="1">
      <c r="A344" s="143"/>
      <c r="B344" s="138"/>
      <c r="C344" s="38">
        <v>9</v>
      </c>
      <c r="D344" s="42" t="s">
        <v>794</v>
      </c>
      <c r="E344" s="42">
        <v>95739574.300600007</v>
      </c>
      <c r="F344" s="42">
        <v>0</v>
      </c>
      <c r="G344" s="42">
        <v>4656480.8404000001</v>
      </c>
      <c r="H344" s="42">
        <v>2872187.2289999998</v>
      </c>
      <c r="I344" s="42"/>
      <c r="J344" s="42">
        <f t="shared" si="90"/>
        <v>2872187.2289999998</v>
      </c>
      <c r="K344" s="42">
        <v>66507106.799000002</v>
      </c>
      <c r="L344" s="47">
        <f t="shared" si="84"/>
        <v>169775349.169</v>
      </c>
      <c r="M344" s="46"/>
      <c r="N344" s="138"/>
      <c r="O344" s="48">
        <v>14</v>
      </c>
      <c r="P344" s="39" t="s">
        <v>116</v>
      </c>
      <c r="Q344" s="42" t="s">
        <v>795</v>
      </c>
      <c r="R344" s="42">
        <v>122639990.59810001</v>
      </c>
      <c r="S344" s="42">
        <f t="shared" si="87"/>
        <v>-1564740.79</v>
      </c>
      <c r="T344" s="42">
        <v>5448712.7608000003</v>
      </c>
      <c r="U344" s="42">
        <v>3679199.7179</v>
      </c>
      <c r="V344" s="42">
        <v>0</v>
      </c>
      <c r="W344" s="42">
        <f t="shared" si="88"/>
        <v>3679199.7179</v>
      </c>
      <c r="X344" s="42">
        <v>70632922.768800005</v>
      </c>
      <c r="Y344" s="47">
        <f t="shared" si="85"/>
        <v>200836085.05559999</v>
      </c>
    </row>
    <row r="345" spans="1:25" ht="24.9" customHeight="1">
      <c r="A345" s="143"/>
      <c r="B345" s="138"/>
      <c r="C345" s="38">
        <v>10</v>
      </c>
      <c r="D345" s="42" t="s">
        <v>796</v>
      </c>
      <c r="E345" s="42">
        <v>101143648.943</v>
      </c>
      <c r="F345" s="42">
        <v>0</v>
      </c>
      <c r="G345" s="42">
        <v>4741870.9126000004</v>
      </c>
      <c r="H345" s="42">
        <v>3034309.4682999998</v>
      </c>
      <c r="I345" s="42"/>
      <c r="J345" s="42">
        <f t="shared" si="90"/>
        <v>3034309.4682999998</v>
      </c>
      <c r="K345" s="42">
        <v>67701752.183300003</v>
      </c>
      <c r="L345" s="47">
        <f t="shared" si="84"/>
        <v>176621581.5072</v>
      </c>
      <c r="M345" s="46"/>
      <c r="N345" s="138"/>
      <c r="O345" s="48">
        <v>15</v>
      </c>
      <c r="P345" s="39" t="s">
        <v>116</v>
      </c>
      <c r="Q345" s="42" t="s">
        <v>797</v>
      </c>
      <c r="R345" s="42">
        <v>109816598.7282</v>
      </c>
      <c r="S345" s="42">
        <f t="shared" si="87"/>
        <v>-1564740.79</v>
      </c>
      <c r="T345" s="42">
        <v>4883195.0811999999</v>
      </c>
      <c r="U345" s="42">
        <v>3294497.9618000002</v>
      </c>
      <c r="V345" s="42">
        <v>0</v>
      </c>
      <c r="W345" s="42">
        <f t="shared" si="88"/>
        <v>3294497.9618000002</v>
      </c>
      <c r="X345" s="42">
        <v>62721076.953000002</v>
      </c>
      <c r="Y345" s="47">
        <f t="shared" si="85"/>
        <v>179150627.93419999</v>
      </c>
    </row>
    <row r="346" spans="1:25" ht="24.9" customHeight="1">
      <c r="A346" s="143"/>
      <c r="B346" s="138"/>
      <c r="C346" s="38">
        <v>11</v>
      </c>
      <c r="D346" s="42" t="s">
        <v>798</v>
      </c>
      <c r="E346" s="42">
        <v>140696684.27520001</v>
      </c>
      <c r="F346" s="42">
        <v>0</v>
      </c>
      <c r="G346" s="42">
        <v>6454280.4000000004</v>
      </c>
      <c r="H346" s="42">
        <v>4220900.5283000004</v>
      </c>
      <c r="I346" s="42"/>
      <c r="J346" s="42">
        <f t="shared" si="90"/>
        <v>4220900.5283000004</v>
      </c>
      <c r="K346" s="42">
        <v>91659128.451700002</v>
      </c>
      <c r="L346" s="47">
        <f t="shared" si="84"/>
        <v>243030993.6552</v>
      </c>
      <c r="M346" s="46"/>
      <c r="N346" s="138"/>
      <c r="O346" s="48">
        <v>16</v>
      </c>
      <c r="P346" s="39" t="s">
        <v>116</v>
      </c>
      <c r="Q346" s="42" t="s">
        <v>799</v>
      </c>
      <c r="R346" s="42">
        <v>122032365.7994</v>
      </c>
      <c r="S346" s="42">
        <f t="shared" si="87"/>
        <v>-1564740.79</v>
      </c>
      <c r="T346" s="42">
        <v>6279388.5137999998</v>
      </c>
      <c r="U346" s="42">
        <v>3660970.9739999999</v>
      </c>
      <c r="V346" s="42">
        <v>0</v>
      </c>
      <c r="W346" s="42">
        <f t="shared" si="88"/>
        <v>3660970.9739999999</v>
      </c>
      <c r="X346" s="42">
        <v>82254448.880899996</v>
      </c>
      <c r="Y346" s="47">
        <f t="shared" si="85"/>
        <v>212662433.37809998</v>
      </c>
    </row>
    <row r="347" spans="1:25" ht="24.9" customHeight="1">
      <c r="A347" s="143"/>
      <c r="B347" s="138"/>
      <c r="C347" s="38">
        <v>12</v>
      </c>
      <c r="D347" s="42" t="s">
        <v>800</v>
      </c>
      <c r="E347" s="42">
        <v>104025999.43340001</v>
      </c>
      <c r="F347" s="42">
        <v>0</v>
      </c>
      <c r="G347" s="42">
        <v>4845106.2818999998</v>
      </c>
      <c r="H347" s="42">
        <v>3120779.983</v>
      </c>
      <c r="I347" s="42"/>
      <c r="J347" s="42">
        <f t="shared" si="90"/>
        <v>3120779.983</v>
      </c>
      <c r="K347" s="42">
        <v>69146061.271500006</v>
      </c>
      <c r="L347" s="47">
        <f t="shared" si="84"/>
        <v>181137946.9698</v>
      </c>
      <c r="M347" s="46"/>
      <c r="N347" s="138"/>
      <c r="O347" s="48">
        <v>17</v>
      </c>
      <c r="P347" s="39" t="s">
        <v>116</v>
      </c>
      <c r="Q347" s="42" t="s">
        <v>801</v>
      </c>
      <c r="R347" s="42">
        <v>121046527.5196</v>
      </c>
      <c r="S347" s="42">
        <f t="shared" si="87"/>
        <v>-1564740.79</v>
      </c>
      <c r="T347" s="42">
        <v>5867142.5904000001</v>
      </c>
      <c r="U347" s="42">
        <v>3631395.8256000001</v>
      </c>
      <c r="V347" s="42">
        <v>0</v>
      </c>
      <c r="W347" s="42">
        <f t="shared" si="88"/>
        <v>3631395.8256000001</v>
      </c>
      <c r="X347" s="42">
        <v>76486943.6347</v>
      </c>
      <c r="Y347" s="47">
        <f t="shared" si="85"/>
        <v>205467268.78029999</v>
      </c>
    </row>
    <row r="348" spans="1:25" ht="24.9" customHeight="1">
      <c r="A348" s="143"/>
      <c r="B348" s="138"/>
      <c r="C348" s="38">
        <v>13</v>
      </c>
      <c r="D348" s="42" t="s">
        <v>802</v>
      </c>
      <c r="E348" s="42">
        <v>87814900.027099997</v>
      </c>
      <c r="F348" s="42">
        <v>0</v>
      </c>
      <c r="G348" s="42">
        <v>4639820.1580999997</v>
      </c>
      <c r="H348" s="42">
        <v>2634447.0008</v>
      </c>
      <c r="I348" s="42"/>
      <c r="J348" s="42">
        <f t="shared" si="90"/>
        <v>2634447.0008</v>
      </c>
      <c r="K348" s="42">
        <v>66274016.386100002</v>
      </c>
      <c r="L348" s="47">
        <f t="shared" si="84"/>
        <v>161363183.57209998</v>
      </c>
      <c r="M348" s="46"/>
      <c r="N348" s="138"/>
      <c r="O348" s="48">
        <v>18</v>
      </c>
      <c r="P348" s="39" t="s">
        <v>116</v>
      </c>
      <c r="Q348" s="42" t="s">
        <v>803</v>
      </c>
      <c r="R348" s="42">
        <v>135537795.5478</v>
      </c>
      <c r="S348" s="42">
        <f t="shared" si="87"/>
        <v>-1564740.79</v>
      </c>
      <c r="T348" s="42">
        <v>6193368.0960999997</v>
      </c>
      <c r="U348" s="42">
        <v>4066133.8664000002</v>
      </c>
      <c r="V348" s="42">
        <v>0</v>
      </c>
      <c r="W348" s="42">
        <f t="shared" si="88"/>
        <v>4066133.8664000002</v>
      </c>
      <c r="X348" s="42">
        <v>81050984.681199998</v>
      </c>
      <c r="Y348" s="47">
        <f t="shared" si="85"/>
        <v>225283541.40149999</v>
      </c>
    </row>
    <row r="349" spans="1:25" ht="24.9" customHeight="1">
      <c r="A349" s="143"/>
      <c r="B349" s="138"/>
      <c r="C349" s="38">
        <v>14</v>
      </c>
      <c r="D349" s="42" t="s">
        <v>804</v>
      </c>
      <c r="E349" s="42">
        <v>120698777.8742</v>
      </c>
      <c r="F349" s="42">
        <v>0</v>
      </c>
      <c r="G349" s="42">
        <v>5981651.7297999999</v>
      </c>
      <c r="H349" s="42">
        <v>3620963.3361999998</v>
      </c>
      <c r="I349" s="42"/>
      <c r="J349" s="42">
        <f t="shared" si="90"/>
        <v>3620963.3361999998</v>
      </c>
      <c r="K349" s="42">
        <v>85046841.513300002</v>
      </c>
      <c r="L349" s="47">
        <f t="shared" si="84"/>
        <v>215348234.4535</v>
      </c>
      <c r="M349" s="46"/>
      <c r="N349" s="138"/>
      <c r="O349" s="48">
        <v>19</v>
      </c>
      <c r="P349" s="39" t="s">
        <v>116</v>
      </c>
      <c r="Q349" s="42" t="s">
        <v>805</v>
      </c>
      <c r="R349" s="42">
        <v>124960385.30769999</v>
      </c>
      <c r="S349" s="42">
        <f t="shared" si="87"/>
        <v>-1564740.79</v>
      </c>
      <c r="T349" s="42">
        <v>4986169.6178000001</v>
      </c>
      <c r="U349" s="42">
        <v>3748811.5592</v>
      </c>
      <c r="V349" s="42">
        <v>0</v>
      </c>
      <c r="W349" s="42">
        <f t="shared" si="88"/>
        <v>3748811.5592</v>
      </c>
      <c r="X349" s="42">
        <v>64161736.876199998</v>
      </c>
      <c r="Y349" s="47">
        <f t="shared" si="85"/>
        <v>196292362.57089999</v>
      </c>
    </row>
    <row r="350" spans="1:25" ht="24.9" customHeight="1">
      <c r="A350" s="143"/>
      <c r="B350" s="138"/>
      <c r="C350" s="38">
        <v>15</v>
      </c>
      <c r="D350" s="42" t="s">
        <v>806</v>
      </c>
      <c r="E350" s="42">
        <v>135755225.82269999</v>
      </c>
      <c r="F350" s="42">
        <v>0</v>
      </c>
      <c r="G350" s="42">
        <v>6437717.5299000004</v>
      </c>
      <c r="H350" s="42">
        <v>4072656.7747</v>
      </c>
      <c r="I350" s="42"/>
      <c r="J350" s="42">
        <f t="shared" si="90"/>
        <v>4072656.7747</v>
      </c>
      <c r="K350" s="42">
        <v>91427406.475600004</v>
      </c>
      <c r="L350" s="47">
        <f t="shared" si="84"/>
        <v>237693006.6029</v>
      </c>
      <c r="M350" s="46"/>
      <c r="N350" s="138"/>
      <c r="O350" s="48">
        <v>20</v>
      </c>
      <c r="P350" s="39" t="s">
        <v>116</v>
      </c>
      <c r="Q350" s="42" t="s">
        <v>807</v>
      </c>
      <c r="R350" s="42">
        <v>113715773.913</v>
      </c>
      <c r="S350" s="42">
        <f t="shared" si="87"/>
        <v>-1564740.79</v>
      </c>
      <c r="T350" s="42">
        <v>4491859.2378000002</v>
      </c>
      <c r="U350" s="42">
        <v>3411473.2174</v>
      </c>
      <c r="V350" s="42">
        <v>0</v>
      </c>
      <c r="W350" s="42">
        <f t="shared" si="88"/>
        <v>3411473.2174</v>
      </c>
      <c r="X350" s="42">
        <v>57246113.099200003</v>
      </c>
      <c r="Y350" s="47">
        <f t="shared" si="85"/>
        <v>177300478.67739999</v>
      </c>
    </row>
    <row r="351" spans="1:25" ht="24.9" customHeight="1">
      <c r="A351" s="143"/>
      <c r="B351" s="138"/>
      <c r="C351" s="38">
        <v>16</v>
      </c>
      <c r="D351" s="42" t="s">
        <v>808</v>
      </c>
      <c r="E351" s="42">
        <v>99495508.144700006</v>
      </c>
      <c r="F351" s="42">
        <v>0</v>
      </c>
      <c r="G351" s="42">
        <v>4882481.4198000003</v>
      </c>
      <c r="H351" s="42">
        <v>2984865.2442999999</v>
      </c>
      <c r="I351" s="42"/>
      <c r="J351" s="42">
        <f t="shared" si="90"/>
        <v>2984865.2442999999</v>
      </c>
      <c r="K351" s="42">
        <v>69668956.202999994</v>
      </c>
      <c r="L351" s="47">
        <f t="shared" si="84"/>
        <v>177031811.01179999</v>
      </c>
      <c r="M351" s="46"/>
      <c r="N351" s="138"/>
      <c r="O351" s="48">
        <v>21</v>
      </c>
      <c r="P351" s="39" t="s">
        <v>116</v>
      </c>
      <c r="Q351" s="42" t="s">
        <v>809</v>
      </c>
      <c r="R351" s="42">
        <v>117223466.66940001</v>
      </c>
      <c r="S351" s="42">
        <f t="shared" si="87"/>
        <v>-1564740.79</v>
      </c>
      <c r="T351" s="42">
        <v>5700916.1484000003</v>
      </c>
      <c r="U351" s="42">
        <v>3516704.0000999998</v>
      </c>
      <c r="V351" s="42">
        <v>0</v>
      </c>
      <c r="W351" s="42">
        <f t="shared" si="88"/>
        <v>3516704.0000999998</v>
      </c>
      <c r="X351" s="42">
        <v>74161361.204500005</v>
      </c>
      <c r="Y351" s="47">
        <f t="shared" si="85"/>
        <v>199037707.2324</v>
      </c>
    </row>
    <row r="352" spans="1:25" ht="24.9" customHeight="1">
      <c r="A352" s="143"/>
      <c r="B352" s="138"/>
      <c r="C352" s="38">
        <v>17</v>
      </c>
      <c r="D352" s="42" t="s">
        <v>810</v>
      </c>
      <c r="E352" s="42">
        <v>105285108.1083</v>
      </c>
      <c r="F352" s="42">
        <v>0</v>
      </c>
      <c r="G352" s="42">
        <v>5246973.2413999997</v>
      </c>
      <c r="H352" s="42">
        <v>3158553.2431999999</v>
      </c>
      <c r="I352" s="42"/>
      <c r="J352" s="42">
        <f t="shared" si="90"/>
        <v>3158553.2431999999</v>
      </c>
      <c r="K352" s="42">
        <v>74768360.161300004</v>
      </c>
      <c r="L352" s="47">
        <f t="shared" si="84"/>
        <v>188458994.75420001</v>
      </c>
      <c r="M352" s="46"/>
      <c r="N352" s="138"/>
      <c r="O352" s="48">
        <v>22</v>
      </c>
      <c r="P352" s="39" t="s">
        <v>116</v>
      </c>
      <c r="Q352" s="42" t="s">
        <v>811</v>
      </c>
      <c r="R352" s="42">
        <v>112787189.6998</v>
      </c>
      <c r="S352" s="42">
        <f t="shared" si="87"/>
        <v>-1564740.79</v>
      </c>
      <c r="T352" s="42">
        <v>5512768.9000000004</v>
      </c>
      <c r="U352" s="42">
        <v>3383615.6910000001</v>
      </c>
      <c r="V352" s="42">
        <v>0</v>
      </c>
      <c r="W352" s="42">
        <f t="shared" si="88"/>
        <v>3383615.6910000001</v>
      </c>
      <c r="X352" s="42">
        <v>71529096.867799997</v>
      </c>
      <c r="Y352" s="47">
        <f t="shared" si="85"/>
        <v>191647930.36860001</v>
      </c>
    </row>
    <row r="353" spans="1:25" ht="24.9" customHeight="1">
      <c r="A353" s="143"/>
      <c r="B353" s="138"/>
      <c r="C353" s="38">
        <v>18</v>
      </c>
      <c r="D353" s="42" t="s">
        <v>812</v>
      </c>
      <c r="E353" s="42">
        <v>109810527.1928</v>
      </c>
      <c r="F353" s="42">
        <v>0</v>
      </c>
      <c r="G353" s="42">
        <v>5573329.1634</v>
      </c>
      <c r="H353" s="42">
        <v>3294315.8158</v>
      </c>
      <c r="I353" s="42"/>
      <c r="J353" s="42">
        <f t="shared" si="90"/>
        <v>3294315.8158</v>
      </c>
      <c r="K353" s="42">
        <v>79334225.790299997</v>
      </c>
      <c r="L353" s="47">
        <f t="shared" si="84"/>
        <v>198012397.9623</v>
      </c>
      <c r="M353" s="46"/>
      <c r="N353" s="139"/>
      <c r="O353" s="48">
        <v>23</v>
      </c>
      <c r="P353" s="39" t="s">
        <v>116</v>
      </c>
      <c r="Q353" s="42" t="s">
        <v>813</v>
      </c>
      <c r="R353" s="42">
        <v>105737965.51809999</v>
      </c>
      <c r="S353" s="42">
        <f t="shared" si="87"/>
        <v>-1564740.79</v>
      </c>
      <c r="T353" s="42">
        <v>4998754.7906999998</v>
      </c>
      <c r="U353" s="42">
        <v>3172138.9654999999</v>
      </c>
      <c r="V353" s="42">
        <v>0</v>
      </c>
      <c r="W353" s="42">
        <f t="shared" si="88"/>
        <v>3172138.9654999999</v>
      </c>
      <c r="X353" s="42">
        <v>64337809.086400002</v>
      </c>
      <c r="Y353" s="47">
        <f t="shared" si="85"/>
        <v>176681927.57069999</v>
      </c>
    </row>
    <row r="354" spans="1:25" ht="24.9" customHeight="1">
      <c r="A354" s="143"/>
      <c r="B354" s="138"/>
      <c r="C354" s="38">
        <v>19</v>
      </c>
      <c r="D354" s="42" t="s">
        <v>814</v>
      </c>
      <c r="E354" s="42">
        <v>113450371.86499999</v>
      </c>
      <c r="F354" s="42">
        <v>0</v>
      </c>
      <c r="G354" s="42">
        <v>5371075.2186000003</v>
      </c>
      <c r="H354" s="42">
        <v>3403511.156</v>
      </c>
      <c r="I354" s="42"/>
      <c r="J354" s="42">
        <f t="shared" si="90"/>
        <v>3403511.156</v>
      </c>
      <c r="K354" s="42">
        <v>76504602.447699994</v>
      </c>
      <c r="L354" s="47">
        <f t="shared" si="84"/>
        <v>198729560.6873</v>
      </c>
      <c r="M354" s="46"/>
      <c r="N354" s="38"/>
      <c r="O354" s="145"/>
      <c r="P354" s="146"/>
      <c r="Q354" s="43"/>
      <c r="R354" s="43">
        <f>R331+R332+R333+R334+R335+R336+R337+R338+R339+R340+R341+R342+R343+R344+R345+R346+R347+R348+R349+R350+R351+R352+R353</f>
        <v>2793824845.6700001</v>
      </c>
      <c r="S354" s="43">
        <f t="shared" ref="S354:X354" si="91">S331+S332+S333+S334+S335+S336+S337+S338+S339+S340+S341+S342+S343+S344+S345+S346+S347+S348+S349+S350+S351+S352+S353</f>
        <v>-35989038.169999987</v>
      </c>
      <c r="T354" s="43">
        <f t="shared" si="91"/>
        <v>126401761.9835</v>
      </c>
      <c r="U354" s="43">
        <f t="shared" si="91"/>
        <v>83814745.369900003</v>
      </c>
      <c r="V354" s="43">
        <f t="shared" si="91"/>
        <v>0</v>
      </c>
      <c r="W354" s="43">
        <f t="shared" si="91"/>
        <v>83814745.369900003</v>
      </c>
      <c r="X354" s="43">
        <f t="shared" si="91"/>
        <v>1639686053.4838002</v>
      </c>
      <c r="Y354" s="49">
        <f t="shared" si="85"/>
        <v>4607738368.3372002</v>
      </c>
    </row>
    <row r="355" spans="1:25" ht="24.9" customHeight="1">
      <c r="A355" s="143"/>
      <c r="B355" s="138"/>
      <c r="C355" s="38">
        <v>20</v>
      </c>
      <c r="D355" s="42" t="s">
        <v>815</v>
      </c>
      <c r="E355" s="42">
        <v>114431341.5309</v>
      </c>
      <c r="F355" s="42">
        <v>0</v>
      </c>
      <c r="G355" s="42">
        <v>5444999.5245000003</v>
      </c>
      <c r="H355" s="42">
        <v>3432940.2459</v>
      </c>
      <c r="I355" s="42"/>
      <c r="J355" s="42">
        <f t="shared" si="90"/>
        <v>3432940.2459</v>
      </c>
      <c r="K355" s="42">
        <v>77538836.621600002</v>
      </c>
      <c r="L355" s="47">
        <f t="shared" si="84"/>
        <v>200848117.92290002</v>
      </c>
      <c r="M355" s="46"/>
      <c r="N355" s="137">
        <v>34</v>
      </c>
      <c r="O355" s="48">
        <v>1</v>
      </c>
      <c r="P355" s="39" t="s">
        <v>117</v>
      </c>
      <c r="Q355" s="42" t="s">
        <v>816</v>
      </c>
      <c r="R355" s="42">
        <v>104952594.995</v>
      </c>
      <c r="S355" s="42">
        <v>0</v>
      </c>
      <c r="T355" s="42">
        <v>4716488.1517000003</v>
      </c>
      <c r="U355" s="42">
        <v>3148577.8498</v>
      </c>
      <c r="V355" s="42">
        <v>0</v>
      </c>
      <c r="W355" s="42">
        <f>U355-V355</f>
        <v>3148577.8498</v>
      </c>
      <c r="X355" s="42">
        <v>59953658.684199996</v>
      </c>
      <c r="Y355" s="47">
        <f t="shared" si="85"/>
        <v>172771319.6807</v>
      </c>
    </row>
    <row r="356" spans="1:25" ht="24.9" customHeight="1">
      <c r="A356" s="143"/>
      <c r="B356" s="138"/>
      <c r="C356" s="38">
        <v>21</v>
      </c>
      <c r="D356" s="42" t="s">
        <v>817</v>
      </c>
      <c r="E356" s="42">
        <v>107199222.27420001</v>
      </c>
      <c r="F356" s="42">
        <v>0</v>
      </c>
      <c r="G356" s="42">
        <v>5246092.9314000001</v>
      </c>
      <c r="H356" s="42">
        <v>3215976.6682000002</v>
      </c>
      <c r="I356" s="42"/>
      <c r="J356" s="42">
        <f t="shared" si="90"/>
        <v>3215976.6682000002</v>
      </c>
      <c r="K356" s="42">
        <v>74756044.229499996</v>
      </c>
      <c r="L356" s="47">
        <f t="shared" si="84"/>
        <v>190417336.10330001</v>
      </c>
      <c r="M356" s="46"/>
      <c r="N356" s="138"/>
      <c r="O356" s="48">
        <v>2</v>
      </c>
      <c r="P356" s="39" t="s">
        <v>117</v>
      </c>
      <c r="Q356" s="42" t="s">
        <v>818</v>
      </c>
      <c r="R356" s="42">
        <v>179598059.41929999</v>
      </c>
      <c r="S356" s="42">
        <v>0</v>
      </c>
      <c r="T356" s="42">
        <v>6042539.3510999996</v>
      </c>
      <c r="U356" s="42">
        <v>5387941.7825999996</v>
      </c>
      <c r="V356" s="42">
        <v>0</v>
      </c>
      <c r="W356" s="42">
        <f t="shared" ref="W356:W370" si="92">U356-V356</f>
        <v>5387941.7825999996</v>
      </c>
      <c r="X356" s="42">
        <v>78505709.330300003</v>
      </c>
      <c r="Y356" s="47">
        <f t="shared" si="85"/>
        <v>269534249.88329995</v>
      </c>
    </row>
    <row r="357" spans="1:25" ht="24.9" customHeight="1">
      <c r="A357" s="143"/>
      <c r="B357" s="138"/>
      <c r="C357" s="38">
        <v>22</v>
      </c>
      <c r="D357" s="42" t="s">
        <v>819</v>
      </c>
      <c r="E357" s="42">
        <v>98329464.161899999</v>
      </c>
      <c r="F357" s="42">
        <v>0</v>
      </c>
      <c r="G357" s="42">
        <v>4887567.6553999996</v>
      </c>
      <c r="H357" s="42">
        <v>2949883.9249</v>
      </c>
      <c r="I357" s="42"/>
      <c r="J357" s="42">
        <f t="shared" si="90"/>
        <v>2949883.9249</v>
      </c>
      <c r="K357" s="42">
        <v>69740114.920100003</v>
      </c>
      <c r="L357" s="47">
        <f t="shared" si="84"/>
        <v>175907030.66229999</v>
      </c>
      <c r="M357" s="46"/>
      <c r="N357" s="138"/>
      <c r="O357" s="48">
        <v>3</v>
      </c>
      <c r="P357" s="39" t="s">
        <v>117</v>
      </c>
      <c r="Q357" s="42" t="s">
        <v>820</v>
      </c>
      <c r="R357" s="42">
        <v>123350830.4096</v>
      </c>
      <c r="S357" s="42">
        <v>0</v>
      </c>
      <c r="T357" s="42">
        <v>5229350.2503000004</v>
      </c>
      <c r="U357" s="42">
        <v>3700524.9123</v>
      </c>
      <c r="V357" s="42">
        <v>0</v>
      </c>
      <c r="W357" s="42">
        <f t="shared" si="92"/>
        <v>3700524.9123</v>
      </c>
      <c r="X357" s="42">
        <v>67128829.320299998</v>
      </c>
      <c r="Y357" s="47">
        <f t="shared" si="85"/>
        <v>199409534.89250001</v>
      </c>
    </row>
    <row r="358" spans="1:25" ht="24.9" customHeight="1">
      <c r="A358" s="143"/>
      <c r="B358" s="138"/>
      <c r="C358" s="38">
        <v>23</v>
      </c>
      <c r="D358" s="42" t="s">
        <v>821</v>
      </c>
      <c r="E358" s="42">
        <v>120671737.3467</v>
      </c>
      <c r="F358" s="42">
        <v>0</v>
      </c>
      <c r="G358" s="42">
        <v>5578774.0438999999</v>
      </c>
      <c r="H358" s="42">
        <v>3620152.1203999999</v>
      </c>
      <c r="I358" s="42"/>
      <c r="J358" s="42">
        <f t="shared" si="90"/>
        <v>3620152.1203999999</v>
      </c>
      <c r="K358" s="42">
        <v>79410402.109200001</v>
      </c>
      <c r="L358" s="47">
        <f t="shared" si="84"/>
        <v>209281065.62019998</v>
      </c>
      <c r="M358" s="46"/>
      <c r="N358" s="138"/>
      <c r="O358" s="48">
        <v>4</v>
      </c>
      <c r="P358" s="39" t="s">
        <v>117</v>
      </c>
      <c r="Q358" s="42" t="s">
        <v>822</v>
      </c>
      <c r="R358" s="42">
        <v>147281629.18650001</v>
      </c>
      <c r="S358" s="42">
        <v>0</v>
      </c>
      <c r="T358" s="42">
        <v>4725834.6531999996</v>
      </c>
      <c r="U358" s="42">
        <v>4418448.8755999999</v>
      </c>
      <c r="V358" s="42">
        <v>0</v>
      </c>
      <c r="W358" s="42">
        <f t="shared" si="92"/>
        <v>4418448.8755999999</v>
      </c>
      <c r="X358" s="42">
        <v>60084420.429200001</v>
      </c>
      <c r="Y358" s="47">
        <f t="shared" si="85"/>
        <v>216510333.14450002</v>
      </c>
    </row>
    <row r="359" spans="1:25" ht="24.9" customHeight="1">
      <c r="A359" s="143"/>
      <c r="B359" s="138"/>
      <c r="C359" s="38">
        <v>24</v>
      </c>
      <c r="D359" s="42" t="s">
        <v>823</v>
      </c>
      <c r="E359" s="42">
        <v>89237770.231099993</v>
      </c>
      <c r="F359" s="42">
        <v>0</v>
      </c>
      <c r="G359" s="42">
        <v>4337591.2515000002</v>
      </c>
      <c r="H359" s="42">
        <v>2677133.1069</v>
      </c>
      <c r="I359" s="42"/>
      <c r="J359" s="42">
        <f t="shared" si="90"/>
        <v>2677133.1069</v>
      </c>
      <c r="K359" s="42">
        <v>62045698.517499998</v>
      </c>
      <c r="L359" s="47">
        <f t="shared" si="84"/>
        <v>158298193.10699999</v>
      </c>
      <c r="M359" s="46"/>
      <c r="N359" s="138"/>
      <c r="O359" s="48">
        <v>5</v>
      </c>
      <c r="P359" s="39" t="s">
        <v>117</v>
      </c>
      <c r="Q359" s="42" t="s">
        <v>824</v>
      </c>
      <c r="R359" s="42">
        <v>159115040.447</v>
      </c>
      <c r="S359" s="42">
        <v>0</v>
      </c>
      <c r="T359" s="42">
        <v>6431766.7976000002</v>
      </c>
      <c r="U359" s="42">
        <v>4773451.2133999998</v>
      </c>
      <c r="V359" s="42">
        <v>0</v>
      </c>
      <c r="W359" s="42">
        <f t="shared" si="92"/>
        <v>4773451.2133999998</v>
      </c>
      <c r="X359" s="42">
        <v>83951175.767299995</v>
      </c>
      <c r="Y359" s="47">
        <f t="shared" si="85"/>
        <v>254271434.22530001</v>
      </c>
    </row>
    <row r="360" spans="1:25" ht="24.9" customHeight="1">
      <c r="A360" s="143"/>
      <c r="B360" s="138"/>
      <c r="C360" s="38">
        <v>25</v>
      </c>
      <c r="D360" s="42" t="s">
        <v>825</v>
      </c>
      <c r="E360" s="42">
        <v>112004057.8326</v>
      </c>
      <c r="F360" s="42">
        <v>0</v>
      </c>
      <c r="G360" s="42">
        <v>4913922.6160000004</v>
      </c>
      <c r="H360" s="42">
        <v>3360121.7349999999</v>
      </c>
      <c r="I360" s="42"/>
      <c r="J360" s="42">
        <f t="shared" si="90"/>
        <v>3360121.7349999999</v>
      </c>
      <c r="K360" s="42">
        <v>70108832.631300002</v>
      </c>
      <c r="L360" s="47">
        <f t="shared" si="84"/>
        <v>190386934.81489998</v>
      </c>
      <c r="M360" s="46"/>
      <c r="N360" s="138"/>
      <c r="O360" s="48">
        <v>6</v>
      </c>
      <c r="P360" s="39" t="s">
        <v>117</v>
      </c>
      <c r="Q360" s="42" t="s">
        <v>826</v>
      </c>
      <c r="R360" s="42">
        <v>110227019.23100001</v>
      </c>
      <c r="S360" s="42">
        <v>0</v>
      </c>
      <c r="T360" s="42">
        <v>4685329.5241</v>
      </c>
      <c r="U360" s="42">
        <v>3306810.5769000002</v>
      </c>
      <c r="V360" s="42">
        <v>0</v>
      </c>
      <c r="W360" s="42">
        <f t="shared" si="92"/>
        <v>3306810.5769000002</v>
      </c>
      <c r="X360" s="42">
        <v>59517735.517999999</v>
      </c>
      <c r="Y360" s="47">
        <f t="shared" si="85"/>
        <v>177736894.85000002</v>
      </c>
    </row>
    <row r="361" spans="1:25" ht="24.9" customHeight="1">
      <c r="A361" s="143"/>
      <c r="B361" s="138"/>
      <c r="C361" s="38">
        <v>26</v>
      </c>
      <c r="D361" s="42" t="s">
        <v>827</v>
      </c>
      <c r="E361" s="42">
        <v>101867122.93629999</v>
      </c>
      <c r="F361" s="42">
        <v>0</v>
      </c>
      <c r="G361" s="42">
        <v>4923790.7827000003</v>
      </c>
      <c r="H361" s="42">
        <v>3056013.6880999999</v>
      </c>
      <c r="I361" s="42"/>
      <c r="J361" s="42">
        <f t="shared" si="90"/>
        <v>3056013.6880999999</v>
      </c>
      <c r="K361" s="42">
        <v>70246892.706300005</v>
      </c>
      <c r="L361" s="47">
        <f t="shared" si="84"/>
        <v>180093820.11339998</v>
      </c>
      <c r="M361" s="46"/>
      <c r="N361" s="138"/>
      <c r="O361" s="48">
        <v>7</v>
      </c>
      <c r="P361" s="39" t="s">
        <v>117</v>
      </c>
      <c r="Q361" s="42" t="s">
        <v>828</v>
      </c>
      <c r="R361" s="42">
        <v>106019445.0266</v>
      </c>
      <c r="S361" s="42">
        <v>0</v>
      </c>
      <c r="T361" s="42">
        <v>5291667.5055</v>
      </c>
      <c r="U361" s="42">
        <v>3180583.3508000001</v>
      </c>
      <c r="V361" s="42">
        <v>0</v>
      </c>
      <c r="W361" s="42">
        <f t="shared" si="92"/>
        <v>3180583.3508000001</v>
      </c>
      <c r="X361" s="42">
        <v>68000675.652700007</v>
      </c>
      <c r="Y361" s="47">
        <f t="shared" si="85"/>
        <v>182492371.53560001</v>
      </c>
    </row>
    <row r="362" spans="1:25" ht="24.9" customHeight="1">
      <c r="A362" s="143"/>
      <c r="B362" s="139"/>
      <c r="C362" s="38">
        <v>27</v>
      </c>
      <c r="D362" s="42" t="s">
        <v>829</v>
      </c>
      <c r="E362" s="42">
        <v>94392586.955500007</v>
      </c>
      <c r="F362" s="42">
        <v>0</v>
      </c>
      <c r="G362" s="42">
        <v>4532563.6195999999</v>
      </c>
      <c r="H362" s="42">
        <v>2831777.6087000002</v>
      </c>
      <c r="I362" s="42"/>
      <c r="J362" s="42">
        <f t="shared" si="90"/>
        <v>2831777.6087000002</v>
      </c>
      <c r="K362" s="42">
        <v>64773449.337800004</v>
      </c>
      <c r="L362" s="47">
        <f t="shared" si="84"/>
        <v>166530377.52160001</v>
      </c>
      <c r="M362" s="46"/>
      <c r="N362" s="138"/>
      <c r="O362" s="48">
        <v>8</v>
      </c>
      <c r="P362" s="39" t="s">
        <v>117</v>
      </c>
      <c r="Q362" s="42" t="s">
        <v>830</v>
      </c>
      <c r="R362" s="42">
        <v>164556677.78380001</v>
      </c>
      <c r="S362" s="42">
        <v>0</v>
      </c>
      <c r="T362" s="42">
        <v>5900266.0362</v>
      </c>
      <c r="U362" s="42">
        <v>4936700.3334999997</v>
      </c>
      <c r="V362" s="42">
        <v>0</v>
      </c>
      <c r="W362" s="42">
        <f t="shared" si="92"/>
        <v>4936700.3334999997</v>
      </c>
      <c r="X362" s="42">
        <v>76515241.883900002</v>
      </c>
      <c r="Y362" s="47">
        <f t="shared" si="85"/>
        <v>251908886.03740001</v>
      </c>
    </row>
    <row r="363" spans="1:25" ht="24.9" customHeight="1">
      <c r="A363" s="38"/>
      <c r="B363" s="144" t="s">
        <v>831</v>
      </c>
      <c r="C363" s="145"/>
      <c r="D363" s="43"/>
      <c r="E363" s="43">
        <f>SUM(E336:E362)</f>
        <v>2951558601.0857005</v>
      </c>
      <c r="F363" s="43">
        <f t="shared" ref="F363:K363" si="93">SUM(F336:F362)</f>
        <v>0</v>
      </c>
      <c r="G363" s="43">
        <f t="shared" si="93"/>
        <v>141541241.17409998</v>
      </c>
      <c r="H363" s="43">
        <f t="shared" si="93"/>
        <v>88546758.032600001</v>
      </c>
      <c r="I363" s="43">
        <f t="shared" si="93"/>
        <v>0</v>
      </c>
      <c r="J363" s="43">
        <f t="shared" si="93"/>
        <v>88546758.032600001</v>
      </c>
      <c r="K363" s="43">
        <f t="shared" si="93"/>
        <v>2016968428.9635999</v>
      </c>
      <c r="L363" s="49">
        <f t="shared" si="84"/>
        <v>5198615029.2560005</v>
      </c>
      <c r="M363" s="46"/>
      <c r="N363" s="138"/>
      <c r="O363" s="48">
        <v>9</v>
      </c>
      <c r="P363" s="39" t="s">
        <v>117</v>
      </c>
      <c r="Q363" s="42" t="s">
        <v>832</v>
      </c>
      <c r="R363" s="42">
        <v>117137906.24770001</v>
      </c>
      <c r="S363" s="42">
        <v>0</v>
      </c>
      <c r="T363" s="42">
        <v>4766589.7467999998</v>
      </c>
      <c r="U363" s="42">
        <v>3514137.1874000002</v>
      </c>
      <c r="V363" s="42">
        <v>0</v>
      </c>
      <c r="W363" s="42">
        <f t="shared" si="92"/>
        <v>3514137.1874000002</v>
      </c>
      <c r="X363" s="42">
        <v>60654602.456900001</v>
      </c>
      <c r="Y363" s="47">
        <f t="shared" si="85"/>
        <v>186073235.63880002</v>
      </c>
    </row>
    <row r="364" spans="1:25" ht="24.9" customHeight="1">
      <c r="A364" s="143">
        <v>18</v>
      </c>
      <c r="B364" s="137" t="s">
        <v>833</v>
      </c>
      <c r="C364" s="38">
        <v>1</v>
      </c>
      <c r="D364" s="42" t="s">
        <v>834</v>
      </c>
      <c r="E364" s="42">
        <v>176730136.31209999</v>
      </c>
      <c r="F364" s="42">
        <v>0</v>
      </c>
      <c r="G364" s="42">
        <v>7332407.977</v>
      </c>
      <c r="H364" s="42">
        <v>5301904.0893999999</v>
      </c>
      <c r="I364" s="42"/>
      <c r="J364" s="42">
        <f t="shared" si="90"/>
        <v>5301904.0893999999</v>
      </c>
      <c r="K364" s="42">
        <v>92968254.763300002</v>
      </c>
      <c r="L364" s="47">
        <f t="shared" si="84"/>
        <v>282332703.14179999</v>
      </c>
      <c r="M364" s="46"/>
      <c r="N364" s="138"/>
      <c r="O364" s="48">
        <v>10</v>
      </c>
      <c r="P364" s="39" t="s">
        <v>117</v>
      </c>
      <c r="Q364" s="42" t="s">
        <v>835</v>
      </c>
      <c r="R364" s="42">
        <v>108153161.20829999</v>
      </c>
      <c r="S364" s="42">
        <v>0</v>
      </c>
      <c r="T364" s="42">
        <v>4821571.0851999996</v>
      </c>
      <c r="U364" s="42">
        <v>3244594.8361999998</v>
      </c>
      <c r="V364" s="42">
        <v>0</v>
      </c>
      <c r="W364" s="42">
        <f t="shared" si="92"/>
        <v>3244594.8361999998</v>
      </c>
      <c r="X364" s="42">
        <v>61423816.024300002</v>
      </c>
      <c r="Y364" s="47">
        <f t="shared" si="85"/>
        <v>177643143.15399998</v>
      </c>
    </row>
    <row r="365" spans="1:25" ht="24.9" customHeight="1">
      <c r="A365" s="143"/>
      <c r="B365" s="138"/>
      <c r="C365" s="38">
        <v>2</v>
      </c>
      <c r="D365" s="42" t="s">
        <v>836</v>
      </c>
      <c r="E365" s="42">
        <v>179703857.58340001</v>
      </c>
      <c r="F365" s="42">
        <v>0</v>
      </c>
      <c r="G365" s="42">
        <v>8591870.7873999998</v>
      </c>
      <c r="H365" s="42">
        <v>5391115.7275</v>
      </c>
      <c r="I365" s="42"/>
      <c r="J365" s="42">
        <f t="shared" si="90"/>
        <v>5391115.7275</v>
      </c>
      <c r="K365" s="42">
        <v>110588704.00049999</v>
      </c>
      <c r="L365" s="47">
        <f t="shared" si="84"/>
        <v>304275548.0988</v>
      </c>
      <c r="M365" s="46"/>
      <c r="N365" s="138"/>
      <c r="O365" s="48">
        <v>11</v>
      </c>
      <c r="P365" s="39" t="s">
        <v>117</v>
      </c>
      <c r="Q365" s="42" t="s">
        <v>837</v>
      </c>
      <c r="R365" s="42">
        <v>161398911.82170001</v>
      </c>
      <c r="S365" s="42">
        <v>0</v>
      </c>
      <c r="T365" s="42">
        <v>6211015.4742999999</v>
      </c>
      <c r="U365" s="42">
        <v>4841967.3546000002</v>
      </c>
      <c r="V365" s="42">
        <v>0</v>
      </c>
      <c r="W365" s="42">
        <f t="shared" si="92"/>
        <v>4841967.3546000002</v>
      </c>
      <c r="X365" s="42">
        <v>80862765.808400005</v>
      </c>
      <c r="Y365" s="47">
        <f t="shared" si="85"/>
        <v>253314660.45900002</v>
      </c>
    </row>
    <row r="366" spans="1:25" ht="24.9" customHeight="1">
      <c r="A366" s="143"/>
      <c r="B366" s="138"/>
      <c r="C366" s="38">
        <v>3</v>
      </c>
      <c r="D366" s="42" t="s">
        <v>838</v>
      </c>
      <c r="E366" s="42">
        <v>148719292.92919999</v>
      </c>
      <c r="F366" s="42">
        <v>0</v>
      </c>
      <c r="G366" s="42">
        <v>7702616.3798000002</v>
      </c>
      <c r="H366" s="42">
        <v>4461578.7878999999</v>
      </c>
      <c r="I366" s="42"/>
      <c r="J366" s="42">
        <f t="shared" si="90"/>
        <v>4461578.7878999999</v>
      </c>
      <c r="K366" s="42">
        <v>98147636.253999993</v>
      </c>
      <c r="L366" s="47">
        <f t="shared" si="84"/>
        <v>259031124.35089999</v>
      </c>
      <c r="M366" s="46"/>
      <c r="N366" s="138"/>
      <c r="O366" s="48">
        <v>12</v>
      </c>
      <c r="P366" s="39" t="s">
        <v>117</v>
      </c>
      <c r="Q366" s="42" t="s">
        <v>839</v>
      </c>
      <c r="R366" s="42">
        <v>127752456.6919</v>
      </c>
      <c r="S366" s="42">
        <v>0</v>
      </c>
      <c r="T366" s="42">
        <v>5242804.8651999999</v>
      </c>
      <c r="U366" s="42">
        <v>3832573.7008000002</v>
      </c>
      <c r="V366" s="42">
        <v>0</v>
      </c>
      <c r="W366" s="42">
        <f t="shared" si="92"/>
        <v>3832573.7008000002</v>
      </c>
      <c r="X366" s="42">
        <v>67317065.413699999</v>
      </c>
      <c r="Y366" s="47">
        <f t="shared" si="85"/>
        <v>204144900.67159998</v>
      </c>
    </row>
    <row r="367" spans="1:25" ht="24.9" customHeight="1">
      <c r="A367" s="143"/>
      <c r="B367" s="138"/>
      <c r="C367" s="38">
        <v>4</v>
      </c>
      <c r="D367" s="42" t="s">
        <v>840</v>
      </c>
      <c r="E367" s="42">
        <v>114511727.96709999</v>
      </c>
      <c r="F367" s="42">
        <v>0</v>
      </c>
      <c r="G367" s="42">
        <v>5794636.7829999998</v>
      </c>
      <c r="H367" s="42">
        <v>3435351.8390000002</v>
      </c>
      <c r="I367" s="42"/>
      <c r="J367" s="42">
        <f t="shared" si="90"/>
        <v>3435351.8390000002</v>
      </c>
      <c r="K367" s="42">
        <v>71454146.4956</v>
      </c>
      <c r="L367" s="47">
        <f t="shared" si="84"/>
        <v>195195863.08469999</v>
      </c>
      <c r="M367" s="46"/>
      <c r="N367" s="138"/>
      <c r="O367" s="48">
        <v>13</v>
      </c>
      <c r="P367" s="39" t="s">
        <v>117</v>
      </c>
      <c r="Q367" s="42" t="s">
        <v>841</v>
      </c>
      <c r="R367" s="42">
        <v>109801532.1109</v>
      </c>
      <c r="S367" s="42">
        <v>0</v>
      </c>
      <c r="T367" s="42">
        <v>4991981.7167999996</v>
      </c>
      <c r="U367" s="42">
        <v>3294045.9632999999</v>
      </c>
      <c r="V367" s="42">
        <v>0</v>
      </c>
      <c r="W367" s="42">
        <f t="shared" si="92"/>
        <v>3294045.9632999999</v>
      </c>
      <c r="X367" s="42">
        <v>63807937.1426</v>
      </c>
      <c r="Y367" s="47">
        <f t="shared" si="85"/>
        <v>181895496.93360001</v>
      </c>
    </row>
    <row r="368" spans="1:25" ht="24.9" customHeight="1">
      <c r="A368" s="143"/>
      <c r="B368" s="138"/>
      <c r="C368" s="38">
        <v>5</v>
      </c>
      <c r="D368" s="42" t="s">
        <v>842</v>
      </c>
      <c r="E368" s="42">
        <v>188252111.31029999</v>
      </c>
      <c r="F368" s="42">
        <v>0</v>
      </c>
      <c r="G368" s="42">
        <v>9265460.1074000001</v>
      </c>
      <c r="H368" s="42">
        <v>5647563.3393000001</v>
      </c>
      <c r="I368" s="42"/>
      <c r="J368" s="42">
        <f t="shared" si="90"/>
        <v>5647563.3393000001</v>
      </c>
      <c r="K368" s="42">
        <v>120012520.5051</v>
      </c>
      <c r="L368" s="47">
        <f t="shared" si="84"/>
        <v>323177655.26209998</v>
      </c>
      <c r="M368" s="46"/>
      <c r="N368" s="138"/>
      <c r="O368" s="48">
        <v>14</v>
      </c>
      <c r="P368" s="39" t="s">
        <v>117</v>
      </c>
      <c r="Q368" s="42" t="s">
        <v>843</v>
      </c>
      <c r="R368" s="42">
        <v>157275100.4434</v>
      </c>
      <c r="S368" s="42">
        <v>0</v>
      </c>
      <c r="T368" s="42">
        <v>6396956.5136000002</v>
      </c>
      <c r="U368" s="42">
        <v>4718253.0132999998</v>
      </c>
      <c r="V368" s="42">
        <v>0</v>
      </c>
      <c r="W368" s="42">
        <f t="shared" si="92"/>
        <v>4718253.0132999998</v>
      </c>
      <c r="X368" s="42">
        <v>83464164.2914</v>
      </c>
      <c r="Y368" s="47">
        <f t="shared" si="85"/>
        <v>251854474.26169997</v>
      </c>
    </row>
    <row r="369" spans="1:25" ht="24.9" customHeight="1">
      <c r="A369" s="143"/>
      <c r="B369" s="138"/>
      <c r="C369" s="38">
        <v>6</v>
      </c>
      <c r="D369" s="42" t="s">
        <v>844</v>
      </c>
      <c r="E369" s="42">
        <v>126111933.29790001</v>
      </c>
      <c r="F369" s="42">
        <v>0</v>
      </c>
      <c r="G369" s="42">
        <v>6697313.2015000004</v>
      </c>
      <c r="H369" s="42">
        <v>3783357.9989</v>
      </c>
      <c r="I369" s="42"/>
      <c r="J369" s="42">
        <f t="shared" si="90"/>
        <v>3783357.9989</v>
      </c>
      <c r="K369" s="42">
        <v>84082994.189899996</v>
      </c>
      <c r="L369" s="47">
        <f t="shared" si="84"/>
        <v>220675598.6882</v>
      </c>
      <c r="M369" s="46"/>
      <c r="N369" s="138"/>
      <c r="O369" s="48">
        <v>15</v>
      </c>
      <c r="P369" s="39" t="s">
        <v>117</v>
      </c>
      <c r="Q369" s="42" t="s">
        <v>845</v>
      </c>
      <c r="R369" s="42">
        <v>104259755.0245</v>
      </c>
      <c r="S369" s="42">
        <v>0</v>
      </c>
      <c r="T369" s="42">
        <v>4743538.6657999996</v>
      </c>
      <c r="U369" s="42">
        <v>3127792.6507000001</v>
      </c>
      <c r="V369" s="42">
        <v>0</v>
      </c>
      <c r="W369" s="42">
        <f t="shared" si="92"/>
        <v>3127792.6507000001</v>
      </c>
      <c r="X369" s="42">
        <v>60332107.501999997</v>
      </c>
      <c r="Y369" s="47">
        <f t="shared" si="85"/>
        <v>172463193.84299999</v>
      </c>
    </row>
    <row r="370" spans="1:25" ht="24.9" customHeight="1">
      <c r="A370" s="143"/>
      <c r="B370" s="138"/>
      <c r="C370" s="38">
        <v>7</v>
      </c>
      <c r="D370" s="42" t="s">
        <v>846</v>
      </c>
      <c r="E370" s="42">
        <v>109969357.78929999</v>
      </c>
      <c r="F370" s="42">
        <v>0</v>
      </c>
      <c r="G370" s="42">
        <v>6278361.7067</v>
      </c>
      <c r="H370" s="42">
        <v>3299080.7337000002</v>
      </c>
      <c r="I370" s="42"/>
      <c r="J370" s="42">
        <f t="shared" si="90"/>
        <v>3299080.7337000002</v>
      </c>
      <c r="K370" s="42">
        <v>78221674.994000003</v>
      </c>
      <c r="L370" s="47">
        <f t="shared" si="84"/>
        <v>197768475.22369999</v>
      </c>
      <c r="M370" s="46"/>
      <c r="N370" s="139"/>
      <c r="O370" s="48">
        <v>16</v>
      </c>
      <c r="P370" s="39" t="s">
        <v>117</v>
      </c>
      <c r="Q370" s="42" t="s">
        <v>847</v>
      </c>
      <c r="R370" s="42">
        <v>113100948.6948</v>
      </c>
      <c r="S370" s="42">
        <v>0</v>
      </c>
      <c r="T370" s="42">
        <v>5156012.8178000003</v>
      </c>
      <c r="U370" s="42">
        <v>3393028.4608</v>
      </c>
      <c r="V370" s="42">
        <v>0</v>
      </c>
      <c r="W370" s="42">
        <f t="shared" si="92"/>
        <v>3393028.4608</v>
      </c>
      <c r="X370" s="42">
        <v>66102805.7676</v>
      </c>
      <c r="Y370" s="47">
        <f t="shared" si="85"/>
        <v>187752795.741</v>
      </c>
    </row>
    <row r="371" spans="1:25" ht="24.9" customHeight="1">
      <c r="A371" s="143"/>
      <c r="B371" s="138"/>
      <c r="C371" s="38">
        <v>8</v>
      </c>
      <c r="D371" s="42" t="s">
        <v>848</v>
      </c>
      <c r="E371" s="42">
        <v>146526958.98269999</v>
      </c>
      <c r="F371" s="42">
        <v>0</v>
      </c>
      <c r="G371" s="42">
        <v>7619019.5317000002</v>
      </c>
      <c r="H371" s="42">
        <v>4395808.7695000004</v>
      </c>
      <c r="I371" s="42"/>
      <c r="J371" s="42">
        <f t="shared" si="90"/>
        <v>4395808.7695000004</v>
      </c>
      <c r="K371" s="42">
        <v>96978078.878900006</v>
      </c>
      <c r="L371" s="47">
        <f t="shared" si="84"/>
        <v>255519866.16280001</v>
      </c>
      <c r="M371" s="46"/>
      <c r="N371" s="38"/>
      <c r="O371" s="145"/>
      <c r="P371" s="146"/>
      <c r="Q371" s="43"/>
      <c r="R371" s="43">
        <f>R355+R356+R357+R358+R359+R360+R361+R362+R363+R364+R365+R366+R367+R368+R369+R370</f>
        <v>2093981068.7419999</v>
      </c>
      <c r="S371" s="43">
        <f t="shared" ref="S371:X371" si="94">S355+S356+S357+S358+S359+S360+S361+S362+S363+S364+S365+S366+S367+S368+S369+S370</f>
        <v>0</v>
      </c>
      <c r="T371" s="43">
        <f t="shared" si="94"/>
        <v>85353713.155200005</v>
      </c>
      <c r="U371" s="43">
        <f t="shared" si="94"/>
        <v>62819432.061999999</v>
      </c>
      <c r="V371" s="43">
        <f t="shared" si="94"/>
        <v>0</v>
      </c>
      <c r="W371" s="43">
        <f t="shared" si="94"/>
        <v>62819432.061999999</v>
      </c>
      <c r="X371" s="43">
        <f t="shared" si="94"/>
        <v>1097622710.9928</v>
      </c>
      <c r="Y371" s="49">
        <f t="shared" si="85"/>
        <v>3339776924.9519997</v>
      </c>
    </row>
    <row r="372" spans="1:25" ht="24.9" customHeight="1">
      <c r="A372" s="143"/>
      <c r="B372" s="138"/>
      <c r="C372" s="38">
        <v>9</v>
      </c>
      <c r="D372" s="42" t="s">
        <v>849</v>
      </c>
      <c r="E372" s="42">
        <v>161634477.8258</v>
      </c>
      <c r="F372" s="42">
        <v>0</v>
      </c>
      <c r="G372" s="42">
        <v>7244496.523</v>
      </c>
      <c r="H372" s="42">
        <v>4849034.3348000003</v>
      </c>
      <c r="I372" s="42"/>
      <c r="J372" s="42">
        <f t="shared" si="90"/>
        <v>4849034.3348000003</v>
      </c>
      <c r="K372" s="42">
        <v>91738334.117500007</v>
      </c>
      <c r="L372" s="47">
        <f t="shared" si="84"/>
        <v>265466342.80110002</v>
      </c>
      <c r="M372" s="46"/>
      <c r="N372" s="137">
        <v>35</v>
      </c>
      <c r="O372" s="48">
        <v>1</v>
      </c>
      <c r="P372" s="39" t="s">
        <v>118</v>
      </c>
      <c r="Q372" s="42" t="s">
        <v>850</v>
      </c>
      <c r="R372" s="42">
        <v>116883104.81720001</v>
      </c>
      <c r="S372" s="42">
        <v>0</v>
      </c>
      <c r="T372" s="42">
        <v>5226404.8554999996</v>
      </c>
      <c r="U372" s="42">
        <v>3506493.1444999999</v>
      </c>
      <c r="V372" s="42">
        <v>0</v>
      </c>
      <c r="W372" s="42">
        <f>U372-V372</f>
        <v>3506493.1444999999</v>
      </c>
      <c r="X372" s="42">
        <v>71704547.521500006</v>
      </c>
      <c r="Y372" s="47">
        <f t="shared" si="85"/>
        <v>197320550.3387</v>
      </c>
    </row>
    <row r="373" spans="1:25" ht="24.9" customHeight="1">
      <c r="A373" s="143"/>
      <c r="B373" s="138"/>
      <c r="C373" s="38">
        <v>10</v>
      </c>
      <c r="D373" s="42" t="s">
        <v>851</v>
      </c>
      <c r="E373" s="42">
        <v>152696235.51050001</v>
      </c>
      <c r="F373" s="42">
        <v>0</v>
      </c>
      <c r="G373" s="42">
        <v>8477147.9157999996</v>
      </c>
      <c r="H373" s="42">
        <v>4580887.0652999999</v>
      </c>
      <c r="I373" s="42"/>
      <c r="J373" s="42">
        <f t="shared" si="90"/>
        <v>4580887.0652999999</v>
      </c>
      <c r="K373" s="42">
        <v>108983679.6048</v>
      </c>
      <c r="L373" s="47">
        <f t="shared" si="84"/>
        <v>274737950.09640002</v>
      </c>
      <c r="M373" s="46"/>
      <c r="N373" s="138"/>
      <c r="O373" s="48">
        <v>2</v>
      </c>
      <c r="P373" s="39" t="s">
        <v>118</v>
      </c>
      <c r="Q373" s="42" t="s">
        <v>852</v>
      </c>
      <c r="R373" s="42">
        <v>129342727.2957</v>
      </c>
      <c r="S373" s="42">
        <v>0</v>
      </c>
      <c r="T373" s="42">
        <v>4893212.9457</v>
      </c>
      <c r="U373" s="42">
        <v>3880281.8188999998</v>
      </c>
      <c r="V373" s="42">
        <v>0</v>
      </c>
      <c r="W373" s="42">
        <f t="shared" ref="W373:W388" si="95">U373-V373</f>
        <v>3880281.8188999998</v>
      </c>
      <c r="X373" s="42">
        <v>67043043.3605</v>
      </c>
      <c r="Y373" s="47">
        <f t="shared" si="85"/>
        <v>205159265.4208</v>
      </c>
    </row>
    <row r="374" spans="1:25" ht="24.9" customHeight="1">
      <c r="A374" s="143"/>
      <c r="B374" s="138"/>
      <c r="C374" s="38">
        <v>11</v>
      </c>
      <c r="D374" s="42" t="s">
        <v>853</v>
      </c>
      <c r="E374" s="42">
        <v>163027117.36300001</v>
      </c>
      <c r="F374" s="42">
        <v>0</v>
      </c>
      <c r="G374" s="42">
        <v>8962905.1601</v>
      </c>
      <c r="H374" s="42">
        <v>4890813.5208999999</v>
      </c>
      <c r="I374" s="42"/>
      <c r="J374" s="42">
        <f t="shared" si="90"/>
        <v>4890813.5208999999</v>
      </c>
      <c r="K374" s="42">
        <v>115779641.1803</v>
      </c>
      <c r="L374" s="47">
        <f t="shared" si="84"/>
        <v>292660477.22430003</v>
      </c>
      <c r="M374" s="46"/>
      <c r="N374" s="138"/>
      <c r="O374" s="48">
        <v>3</v>
      </c>
      <c r="P374" s="39" t="s">
        <v>118</v>
      </c>
      <c r="Q374" s="42" t="s">
        <v>854</v>
      </c>
      <c r="R374" s="42">
        <v>108297359.6188</v>
      </c>
      <c r="S374" s="42">
        <v>0</v>
      </c>
      <c r="T374" s="42">
        <v>4663788.9385000002</v>
      </c>
      <c r="U374" s="42">
        <v>3248920.7886000001</v>
      </c>
      <c r="V374" s="42">
        <v>0</v>
      </c>
      <c r="W374" s="42">
        <f t="shared" si="95"/>
        <v>3248920.7886000001</v>
      </c>
      <c r="X374" s="42">
        <v>63833298.666100003</v>
      </c>
      <c r="Y374" s="47">
        <f t="shared" si="85"/>
        <v>180043368.01199999</v>
      </c>
    </row>
    <row r="375" spans="1:25" ht="24.9" customHeight="1">
      <c r="A375" s="143"/>
      <c r="B375" s="138"/>
      <c r="C375" s="38">
        <v>12</v>
      </c>
      <c r="D375" s="42" t="s">
        <v>855</v>
      </c>
      <c r="E375" s="42">
        <v>140883806.6882</v>
      </c>
      <c r="F375" s="42">
        <v>0</v>
      </c>
      <c r="G375" s="42">
        <v>7208295.1317999996</v>
      </c>
      <c r="H375" s="42">
        <v>4226514.2006000001</v>
      </c>
      <c r="I375" s="42"/>
      <c r="J375" s="42">
        <f t="shared" si="90"/>
        <v>4226514.2006000001</v>
      </c>
      <c r="K375" s="42">
        <v>91231860.428399995</v>
      </c>
      <c r="L375" s="47">
        <f t="shared" si="84"/>
        <v>243550476.449</v>
      </c>
      <c r="M375" s="46"/>
      <c r="N375" s="138"/>
      <c r="O375" s="48">
        <v>4</v>
      </c>
      <c r="P375" s="39" t="s">
        <v>118</v>
      </c>
      <c r="Q375" s="42" t="s">
        <v>856</v>
      </c>
      <c r="R375" s="42">
        <v>121253559.5575</v>
      </c>
      <c r="S375" s="42">
        <v>0</v>
      </c>
      <c r="T375" s="42">
        <v>5195028.8673999999</v>
      </c>
      <c r="U375" s="42">
        <v>3637606.7867000001</v>
      </c>
      <c r="V375" s="42">
        <v>0</v>
      </c>
      <c r="W375" s="42">
        <f t="shared" si="95"/>
        <v>3637606.7867000001</v>
      </c>
      <c r="X375" s="42">
        <v>71265583.384499997</v>
      </c>
      <c r="Y375" s="47">
        <f t="shared" si="85"/>
        <v>201351778.5961</v>
      </c>
    </row>
    <row r="376" spans="1:25" ht="24.9" customHeight="1">
      <c r="A376" s="143"/>
      <c r="B376" s="138"/>
      <c r="C376" s="38">
        <v>13</v>
      </c>
      <c r="D376" s="42" t="s">
        <v>857</v>
      </c>
      <c r="E376" s="42">
        <v>122057179.27590001</v>
      </c>
      <c r="F376" s="42">
        <v>0</v>
      </c>
      <c r="G376" s="42">
        <v>7008714.7210999997</v>
      </c>
      <c r="H376" s="42">
        <v>3661715.3783</v>
      </c>
      <c r="I376" s="42"/>
      <c r="J376" s="42">
        <f t="shared" si="90"/>
        <v>3661715.3783</v>
      </c>
      <c r="K376" s="42">
        <v>88439641.026800007</v>
      </c>
      <c r="L376" s="47">
        <f t="shared" si="84"/>
        <v>221167250.40210003</v>
      </c>
      <c r="M376" s="46"/>
      <c r="N376" s="138"/>
      <c r="O376" s="48">
        <v>5</v>
      </c>
      <c r="P376" s="39" t="s">
        <v>118</v>
      </c>
      <c r="Q376" s="42" t="s">
        <v>858</v>
      </c>
      <c r="R376" s="42">
        <v>170067393.2288</v>
      </c>
      <c r="S376" s="42">
        <v>0</v>
      </c>
      <c r="T376" s="42">
        <v>6975917.7801000001</v>
      </c>
      <c r="U376" s="42">
        <v>5102021.7969000004</v>
      </c>
      <c r="V376" s="42">
        <v>0</v>
      </c>
      <c r="W376" s="42">
        <f t="shared" si="95"/>
        <v>5102021.7969000004</v>
      </c>
      <c r="X376" s="42">
        <v>96181017.5079</v>
      </c>
      <c r="Y376" s="47">
        <f t="shared" si="85"/>
        <v>278326350.31369996</v>
      </c>
    </row>
    <row r="377" spans="1:25" ht="24.9" customHeight="1">
      <c r="A377" s="143"/>
      <c r="B377" s="138"/>
      <c r="C377" s="38">
        <v>14</v>
      </c>
      <c r="D377" s="42" t="s">
        <v>859</v>
      </c>
      <c r="E377" s="42">
        <v>125678831.73119999</v>
      </c>
      <c r="F377" s="42">
        <v>0</v>
      </c>
      <c r="G377" s="42">
        <v>6437371.7801000001</v>
      </c>
      <c r="H377" s="42">
        <v>3770364.9519000002</v>
      </c>
      <c r="I377" s="42"/>
      <c r="J377" s="42">
        <f t="shared" si="90"/>
        <v>3770364.9519000002</v>
      </c>
      <c r="K377" s="42">
        <v>80446297.193200007</v>
      </c>
      <c r="L377" s="47">
        <f t="shared" si="84"/>
        <v>216332865.65640002</v>
      </c>
      <c r="M377" s="46"/>
      <c r="N377" s="138"/>
      <c r="O377" s="48">
        <v>6</v>
      </c>
      <c r="P377" s="39" t="s">
        <v>118</v>
      </c>
      <c r="Q377" s="42" t="s">
        <v>860</v>
      </c>
      <c r="R377" s="42">
        <v>140941944.3829</v>
      </c>
      <c r="S377" s="42">
        <v>0</v>
      </c>
      <c r="T377" s="42">
        <v>5416736.5768999998</v>
      </c>
      <c r="U377" s="42">
        <v>4228258.3315000003</v>
      </c>
      <c r="V377" s="42">
        <v>0</v>
      </c>
      <c r="W377" s="42">
        <f t="shared" si="95"/>
        <v>4228258.3315000003</v>
      </c>
      <c r="X377" s="42">
        <v>74367373.614999995</v>
      </c>
      <c r="Y377" s="47">
        <f t="shared" si="85"/>
        <v>224954312.90630001</v>
      </c>
    </row>
    <row r="378" spans="1:25" ht="24.9" customHeight="1">
      <c r="A378" s="143"/>
      <c r="B378" s="138"/>
      <c r="C378" s="38">
        <v>15</v>
      </c>
      <c r="D378" s="42" t="s">
        <v>861</v>
      </c>
      <c r="E378" s="42">
        <v>145485550.921</v>
      </c>
      <c r="F378" s="42">
        <v>0</v>
      </c>
      <c r="G378" s="42">
        <v>7654992.6944000004</v>
      </c>
      <c r="H378" s="42">
        <v>4364566.5275999997</v>
      </c>
      <c r="I378" s="42"/>
      <c r="J378" s="42">
        <f t="shared" si="90"/>
        <v>4364566.5275999997</v>
      </c>
      <c r="K378" s="42">
        <v>97481359.548600003</v>
      </c>
      <c r="L378" s="47">
        <f t="shared" si="84"/>
        <v>254986469.69160002</v>
      </c>
      <c r="M378" s="46"/>
      <c r="N378" s="138"/>
      <c r="O378" s="48">
        <v>7</v>
      </c>
      <c r="P378" s="39" t="s">
        <v>118</v>
      </c>
      <c r="Q378" s="42" t="s">
        <v>862</v>
      </c>
      <c r="R378" s="42">
        <v>129761044.9315</v>
      </c>
      <c r="S378" s="42">
        <v>0</v>
      </c>
      <c r="T378" s="42">
        <v>5121050.2213000003</v>
      </c>
      <c r="U378" s="42">
        <v>3892831.3478999999</v>
      </c>
      <c r="V378" s="42">
        <v>0</v>
      </c>
      <c r="W378" s="42">
        <f t="shared" si="95"/>
        <v>3892831.3478999999</v>
      </c>
      <c r="X378" s="42">
        <v>70230588.967899993</v>
      </c>
      <c r="Y378" s="47">
        <f t="shared" si="85"/>
        <v>209005515.46859998</v>
      </c>
    </row>
    <row r="379" spans="1:25" ht="24.9" customHeight="1">
      <c r="A379" s="143"/>
      <c r="B379" s="138"/>
      <c r="C379" s="38">
        <v>16</v>
      </c>
      <c r="D379" s="42" t="s">
        <v>863</v>
      </c>
      <c r="E379" s="42">
        <v>112843474.87369999</v>
      </c>
      <c r="F379" s="42">
        <v>0</v>
      </c>
      <c r="G379" s="42">
        <v>6100289.1173999999</v>
      </c>
      <c r="H379" s="42">
        <v>3385304.2461999999</v>
      </c>
      <c r="I379" s="42"/>
      <c r="J379" s="42">
        <f t="shared" si="90"/>
        <v>3385304.2461999999</v>
      </c>
      <c r="K379" s="42">
        <v>75730359.654499993</v>
      </c>
      <c r="L379" s="47">
        <f t="shared" si="84"/>
        <v>198059427.89179999</v>
      </c>
      <c r="M379" s="46"/>
      <c r="N379" s="138"/>
      <c r="O379" s="48">
        <v>8</v>
      </c>
      <c r="P379" s="39" t="s">
        <v>118</v>
      </c>
      <c r="Q379" s="42" t="s">
        <v>864</v>
      </c>
      <c r="R379" s="42">
        <v>112735732.3131</v>
      </c>
      <c r="S379" s="42">
        <v>0</v>
      </c>
      <c r="T379" s="42">
        <v>4832199.8535000002</v>
      </c>
      <c r="U379" s="42">
        <v>3382071.9693999998</v>
      </c>
      <c r="V379" s="42">
        <v>0</v>
      </c>
      <c r="W379" s="42">
        <f t="shared" si="95"/>
        <v>3382071.9693999998</v>
      </c>
      <c r="X379" s="42">
        <v>66189442.852899998</v>
      </c>
      <c r="Y379" s="47">
        <f t="shared" si="85"/>
        <v>187139446.98890001</v>
      </c>
    </row>
    <row r="380" spans="1:25" ht="24.9" customHeight="1">
      <c r="A380" s="143"/>
      <c r="B380" s="138"/>
      <c r="C380" s="38">
        <v>17</v>
      </c>
      <c r="D380" s="42" t="s">
        <v>865</v>
      </c>
      <c r="E380" s="42">
        <v>157013010.86829999</v>
      </c>
      <c r="F380" s="42">
        <v>0</v>
      </c>
      <c r="G380" s="42">
        <v>8188786.6091</v>
      </c>
      <c r="H380" s="42">
        <v>4710390.3260000004</v>
      </c>
      <c r="I380" s="42"/>
      <c r="J380" s="42">
        <f t="shared" si="90"/>
        <v>4710390.3260000004</v>
      </c>
      <c r="K380" s="42">
        <v>104949375.6741</v>
      </c>
      <c r="L380" s="47">
        <f t="shared" si="84"/>
        <v>274861563.47750002</v>
      </c>
      <c r="M380" s="46"/>
      <c r="N380" s="138"/>
      <c r="O380" s="48">
        <v>9</v>
      </c>
      <c r="P380" s="39" t="s">
        <v>118</v>
      </c>
      <c r="Q380" s="42" t="s">
        <v>866</v>
      </c>
      <c r="R380" s="42">
        <v>148680392.2256</v>
      </c>
      <c r="S380" s="42">
        <v>0</v>
      </c>
      <c r="T380" s="42">
        <v>6196930.3539000005</v>
      </c>
      <c r="U380" s="42">
        <v>4460411.7668000003</v>
      </c>
      <c r="V380" s="42">
        <v>0</v>
      </c>
      <c r="W380" s="42">
        <f t="shared" si="95"/>
        <v>4460411.7668000003</v>
      </c>
      <c r="X380" s="42">
        <v>85282634.255400002</v>
      </c>
      <c r="Y380" s="47">
        <f t="shared" si="85"/>
        <v>244620368.60170001</v>
      </c>
    </row>
    <row r="381" spans="1:25" ht="24.9" customHeight="1">
      <c r="A381" s="143"/>
      <c r="B381" s="138"/>
      <c r="C381" s="38">
        <v>18</v>
      </c>
      <c r="D381" s="42" t="s">
        <v>867</v>
      </c>
      <c r="E381" s="42">
        <v>105609167.9348</v>
      </c>
      <c r="F381" s="42">
        <v>0</v>
      </c>
      <c r="G381" s="42">
        <v>6179267.0548999999</v>
      </c>
      <c r="H381" s="42">
        <v>3168275.0380000002</v>
      </c>
      <c r="I381" s="42"/>
      <c r="J381" s="42">
        <f t="shared" si="90"/>
        <v>3168275.0380000002</v>
      </c>
      <c r="K381" s="42">
        <v>76835296.399900004</v>
      </c>
      <c r="L381" s="47">
        <f t="shared" si="84"/>
        <v>191792006.42760003</v>
      </c>
      <c r="M381" s="46"/>
      <c r="N381" s="138"/>
      <c r="O381" s="48">
        <v>10</v>
      </c>
      <c r="P381" s="39" t="s">
        <v>118</v>
      </c>
      <c r="Q381" s="42" t="s">
        <v>868</v>
      </c>
      <c r="R381" s="42">
        <v>104857529.2573</v>
      </c>
      <c r="S381" s="42">
        <v>0</v>
      </c>
      <c r="T381" s="42">
        <v>4870042.3164999997</v>
      </c>
      <c r="U381" s="42">
        <v>3145725.8777000001</v>
      </c>
      <c r="V381" s="42">
        <v>0</v>
      </c>
      <c r="W381" s="42">
        <f t="shared" si="95"/>
        <v>3145725.8777000001</v>
      </c>
      <c r="X381" s="42">
        <v>66718875.871699996</v>
      </c>
      <c r="Y381" s="47">
        <f t="shared" si="85"/>
        <v>179592173.32319999</v>
      </c>
    </row>
    <row r="382" spans="1:25" ht="24.9" customHeight="1">
      <c r="A382" s="143"/>
      <c r="B382" s="138"/>
      <c r="C382" s="38">
        <v>19</v>
      </c>
      <c r="D382" s="42" t="s">
        <v>869</v>
      </c>
      <c r="E382" s="42">
        <v>139351162.38839999</v>
      </c>
      <c r="F382" s="42">
        <v>0</v>
      </c>
      <c r="G382" s="42">
        <v>7707441.7829</v>
      </c>
      <c r="H382" s="42">
        <v>4180534.8717</v>
      </c>
      <c r="I382" s="42"/>
      <c r="J382" s="42">
        <f t="shared" si="90"/>
        <v>4180534.8717</v>
      </c>
      <c r="K382" s="42">
        <v>98215145.806099996</v>
      </c>
      <c r="L382" s="47">
        <f t="shared" si="84"/>
        <v>249454284.84909999</v>
      </c>
      <c r="M382" s="46"/>
      <c r="N382" s="138"/>
      <c r="O382" s="48">
        <v>11</v>
      </c>
      <c r="P382" s="39" t="s">
        <v>118</v>
      </c>
      <c r="Q382" s="42" t="s">
        <v>870</v>
      </c>
      <c r="R382" s="42">
        <v>100436841.4004</v>
      </c>
      <c r="S382" s="42">
        <v>0</v>
      </c>
      <c r="T382" s="42">
        <v>4376786.1348999999</v>
      </c>
      <c r="U382" s="42">
        <v>3013105.2420000001</v>
      </c>
      <c r="V382" s="42">
        <v>0</v>
      </c>
      <c r="W382" s="42">
        <f t="shared" si="95"/>
        <v>3013105.2420000001</v>
      </c>
      <c r="X382" s="42">
        <v>59818000.803000003</v>
      </c>
      <c r="Y382" s="47">
        <f t="shared" si="85"/>
        <v>167644733.5803</v>
      </c>
    </row>
    <row r="383" spans="1:25" ht="24.9" customHeight="1">
      <c r="A383" s="143"/>
      <c r="B383" s="138"/>
      <c r="C383" s="38">
        <v>20</v>
      </c>
      <c r="D383" s="42" t="s">
        <v>871</v>
      </c>
      <c r="E383" s="42">
        <v>116835786.17739999</v>
      </c>
      <c r="F383" s="42">
        <v>0</v>
      </c>
      <c r="G383" s="42">
        <v>6212675.3636999996</v>
      </c>
      <c r="H383" s="42">
        <v>3505073.5852999999</v>
      </c>
      <c r="I383" s="42"/>
      <c r="J383" s="42">
        <f t="shared" si="90"/>
        <v>3505073.5852999999</v>
      </c>
      <c r="K383" s="42">
        <v>77302693.613999993</v>
      </c>
      <c r="L383" s="47">
        <f t="shared" si="84"/>
        <v>203856228.74039999</v>
      </c>
      <c r="M383" s="46"/>
      <c r="N383" s="138"/>
      <c r="O383" s="48">
        <v>12</v>
      </c>
      <c r="P383" s="39" t="s">
        <v>118</v>
      </c>
      <c r="Q383" s="42" t="s">
        <v>872</v>
      </c>
      <c r="R383" s="42">
        <v>107683653.4483</v>
      </c>
      <c r="S383" s="42">
        <v>0</v>
      </c>
      <c r="T383" s="42">
        <v>4661713.1457000002</v>
      </c>
      <c r="U383" s="42">
        <v>3230509.6033999999</v>
      </c>
      <c r="V383" s="42">
        <v>0</v>
      </c>
      <c r="W383" s="42">
        <f t="shared" si="95"/>
        <v>3230509.6033999999</v>
      </c>
      <c r="X383" s="42">
        <v>63804257.3948</v>
      </c>
      <c r="Y383" s="47">
        <f t="shared" si="85"/>
        <v>179380133.59220001</v>
      </c>
    </row>
    <row r="384" spans="1:25" ht="24.9" customHeight="1">
      <c r="A384" s="143"/>
      <c r="B384" s="138"/>
      <c r="C384" s="38">
        <v>21</v>
      </c>
      <c r="D384" s="42" t="s">
        <v>873</v>
      </c>
      <c r="E384" s="42">
        <v>148923006.0212</v>
      </c>
      <c r="F384" s="42">
        <v>0</v>
      </c>
      <c r="G384" s="42">
        <v>7776986.2747</v>
      </c>
      <c r="H384" s="42">
        <v>4467690.1805999996</v>
      </c>
      <c r="I384" s="42"/>
      <c r="J384" s="42">
        <f t="shared" si="90"/>
        <v>4467690.1805999996</v>
      </c>
      <c r="K384" s="42">
        <v>99188104.418099999</v>
      </c>
      <c r="L384" s="47">
        <f t="shared" si="84"/>
        <v>260355786.89459997</v>
      </c>
      <c r="M384" s="46"/>
      <c r="N384" s="138"/>
      <c r="O384" s="48">
        <v>13</v>
      </c>
      <c r="P384" s="39" t="s">
        <v>118</v>
      </c>
      <c r="Q384" s="42" t="s">
        <v>874</v>
      </c>
      <c r="R384" s="42">
        <v>117118709.2098</v>
      </c>
      <c r="S384" s="42">
        <v>0</v>
      </c>
      <c r="T384" s="42">
        <v>5344322.9265000001</v>
      </c>
      <c r="U384" s="42">
        <v>3513561.2763</v>
      </c>
      <c r="V384" s="42">
        <v>0</v>
      </c>
      <c r="W384" s="42">
        <f t="shared" si="95"/>
        <v>3513561.2763</v>
      </c>
      <c r="X384" s="42">
        <v>73354274.188199997</v>
      </c>
      <c r="Y384" s="47">
        <f t="shared" si="85"/>
        <v>199330867.60079998</v>
      </c>
    </row>
    <row r="385" spans="1:25" ht="24.9" customHeight="1">
      <c r="A385" s="143"/>
      <c r="B385" s="138"/>
      <c r="C385" s="38">
        <v>22</v>
      </c>
      <c r="D385" s="42" t="s">
        <v>875</v>
      </c>
      <c r="E385" s="42">
        <v>166614820.01789999</v>
      </c>
      <c r="F385" s="42">
        <v>0</v>
      </c>
      <c r="G385" s="42">
        <v>8028037.6517000003</v>
      </c>
      <c r="H385" s="42">
        <v>4998444.6004999997</v>
      </c>
      <c r="I385" s="42"/>
      <c r="J385" s="42">
        <f t="shared" si="90"/>
        <v>4998444.6004999997</v>
      </c>
      <c r="K385" s="42">
        <v>102700425.7085</v>
      </c>
      <c r="L385" s="47">
        <f t="shared" si="84"/>
        <v>282341727.97859997</v>
      </c>
      <c r="M385" s="46"/>
      <c r="N385" s="138"/>
      <c r="O385" s="48">
        <v>14</v>
      </c>
      <c r="P385" s="39" t="s">
        <v>118</v>
      </c>
      <c r="Q385" s="42" t="s">
        <v>876</v>
      </c>
      <c r="R385" s="42">
        <v>128875816.2199</v>
      </c>
      <c r="S385" s="42">
        <v>0</v>
      </c>
      <c r="T385" s="42">
        <v>5944716.0981999999</v>
      </c>
      <c r="U385" s="42">
        <v>3866274.4865999999</v>
      </c>
      <c r="V385" s="42">
        <v>0</v>
      </c>
      <c r="W385" s="42">
        <f t="shared" si="95"/>
        <v>3866274.4865999999</v>
      </c>
      <c r="X385" s="42">
        <v>81754043.771200001</v>
      </c>
      <c r="Y385" s="47">
        <f t="shared" si="85"/>
        <v>220440850.57590002</v>
      </c>
    </row>
    <row r="386" spans="1:25" ht="24.9" customHeight="1">
      <c r="A386" s="143"/>
      <c r="B386" s="139"/>
      <c r="C386" s="38">
        <v>23</v>
      </c>
      <c r="D386" s="42" t="s">
        <v>877</v>
      </c>
      <c r="E386" s="42">
        <v>170128126.3443</v>
      </c>
      <c r="F386" s="42">
        <v>0</v>
      </c>
      <c r="G386" s="42">
        <v>9026026.6491999999</v>
      </c>
      <c r="H386" s="42">
        <v>5103843.7903000005</v>
      </c>
      <c r="I386" s="42"/>
      <c r="J386" s="42">
        <f t="shared" si="90"/>
        <v>5103843.7903000005</v>
      </c>
      <c r="K386" s="42">
        <v>116662739.1047</v>
      </c>
      <c r="L386" s="47">
        <f t="shared" si="84"/>
        <v>300920735.88849998</v>
      </c>
      <c r="M386" s="46"/>
      <c r="N386" s="138"/>
      <c r="O386" s="48">
        <v>15</v>
      </c>
      <c r="P386" s="39" t="s">
        <v>118</v>
      </c>
      <c r="Q386" s="42" t="s">
        <v>878</v>
      </c>
      <c r="R386" s="42">
        <v>119531030.5803</v>
      </c>
      <c r="S386" s="42">
        <v>0</v>
      </c>
      <c r="T386" s="42">
        <v>4546305.5884999996</v>
      </c>
      <c r="U386" s="42">
        <v>3585930.9174000002</v>
      </c>
      <c r="V386" s="42">
        <v>0</v>
      </c>
      <c r="W386" s="42">
        <f t="shared" si="95"/>
        <v>3585930.9174000002</v>
      </c>
      <c r="X386" s="42">
        <v>62189653.941</v>
      </c>
      <c r="Y386" s="47">
        <f t="shared" si="85"/>
        <v>189852921.02719998</v>
      </c>
    </row>
    <row r="387" spans="1:25" ht="24.9" customHeight="1">
      <c r="A387" s="38"/>
      <c r="B387" s="144" t="s">
        <v>879</v>
      </c>
      <c r="C387" s="145"/>
      <c r="D387" s="43"/>
      <c r="E387" s="43">
        <f>SUM(E364:E386)</f>
        <v>3319307130.1135998</v>
      </c>
      <c r="F387" s="43">
        <f t="shared" ref="F387:K387" si="96">SUM(F364:F386)</f>
        <v>0</v>
      </c>
      <c r="G387" s="43">
        <f t="shared" si="96"/>
        <v>171495120.90439999</v>
      </c>
      <c r="H387" s="43">
        <f t="shared" si="96"/>
        <v>99579213.903200001</v>
      </c>
      <c r="I387" s="43">
        <f t="shared" si="96"/>
        <v>0</v>
      </c>
      <c r="J387" s="43">
        <f t="shared" si="96"/>
        <v>99579213.903200001</v>
      </c>
      <c r="K387" s="43">
        <f t="shared" si="96"/>
        <v>2178138963.5608001</v>
      </c>
      <c r="L387" s="49">
        <f t="shared" si="84"/>
        <v>5768520428.4820004</v>
      </c>
      <c r="M387" s="54"/>
      <c r="N387" s="138"/>
      <c r="O387" s="48">
        <v>16</v>
      </c>
      <c r="P387" s="39" t="s">
        <v>118</v>
      </c>
      <c r="Q387" s="42" t="s">
        <v>880</v>
      </c>
      <c r="R387" s="42">
        <v>124571820.6681</v>
      </c>
      <c r="S387" s="42">
        <v>0</v>
      </c>
      <c r="T387" s="42">
        <v>5074676.3587999996</v>
      </c>
      <c r="U387" s="42">
        <v>3737154.62</v>
      </c>
      <c r="V387" s="42">
        <v>0</v>
      </c>
      <c r="W387" s="42">
        <f t="shared" si="95"/>
        <v>3737154.62</v>
      </c>
      <c r="X387" s="42">
        <v>69581797.844699994</v>
      </c>
      <c r="Y387" s="47">
        <f t="shared" si="85"/>
        <v>202965449.49159998</v>
      </c>
    </row>
    <row r="388" spans="1:25" ht="24.9" customHeight="1">
      <c r="A388" s="143">
        <v>19</v>
      </c>
      <c r="B388" s="137" t="s">
        <v>102</v>
      </c>
      <c r="C388" s="38">
        <v>1</v>
      </c>
      <c r="D388" s="42" t="s">
        <v>881</v>
      </c>
      <c r="E388" s="42">
        <v>109174641.76090001</v>
      </c>
      <c r="F388" s="42">
        <v>11651464.66</v>
      </c>
      <c r="G388" s="42">
        <v>6152464.1473000003</v>
      </c>
      <c r="H388" s="42">
        <v>3275239.2527999999</v>
      </c>
      <c r="I388" s="42"/>
      <c r="J388" s="42">
        <f t="shared" si="90"/>
        <v>3275239.2527999999</v>
      </c>
      <c r="K388" s="42">
        <v>78925891.292199999</v>
      </c>
      <c r="L388" s="47">
        <f t="shared" ref="L388:L412" si="97">E388+F388+G388+J388+K388</f>
        <v>209179701.11320001</v>
      </c>
      <c r="M388" s="46"/>
      <c r="N388" s="139"/>
      <c r="O388" s="48">
        <v>17</v>
      </c>
      <c r="P388" s="39" t="s">
        <v>118</v>
      </c>
      <c r="Q388" s="42" t="s">
        <v>882</v>
      </c>
      <c r="R388" s="42">
        <v>124275794.44230001</v>
      </c>
      <c r="S388" s="42">
        <v>0</v>
      </c>
      <c r="T388" s="42">
        <v>4914536.0107000005</v>
      </c>
      <c r="U388" s="42">
        <v>3728273.8333000001</v>
      </c>
      <c r="V388" s="42">
        <v>0</v>
      </c>
      <c r="W388" s="42">
        <f t="shared" si="95"/>
        <v>3728273.8333000001</v>
      </c>
      <c r="X388" s="42">
        <v>67341362.597399995</v>
      </c>
      <c r="Y388" s="47">
        <f t="shared" si="85"/>
        <v>200259966.88370001</v>
      </c>
    </row>
    <row r="389" spans="1:25" ht="24.9" customHeight="1">
      <c r="A389" s="143"/>
      <c r="B389" s="138"/>
      <c r="C389" s="38">
        <v>2</v>
      </c>
      <c r="D389" s="42" t="s">
        <v>883</v>
      </c>
      <c r="E389" s="42">
        <v>111823524.79170001</v>
      </c>
      <c r="F389" s="42">
        <f t="shared" ref="F389:F412" si="98">-11651464.66</f>
        <v>-11651464.66</v>
      </c>
      <c r="G389" s="42">
        <v>6326526.4353</v>
      </c>
      <c r="H389" s="42">
        <v>3354705.7437999998</v>
      </c>
      <c r="I389" s="42"/>
      <c r="J389" s="42">
        <f t="shared" si="90"/>
        <v>3354705.7437999998</v>
      </c>
      <c r="K389" s="42">
        <v>81361100.720200002</v>
      </c>
      <c r="L389" s="47">
        <f t="shared" si="97"/>
        <v>191214393.03100002</v>
      </c>
      <c r="M389" s="46"/>
      <c r="N389" s="38"/>
      <c r="O389" s="145"/>
      <c r="P389" s="146"/>
      <c r="Q389" s="43"/>
      <c r="R389" s="43">
        <f>R372+R373+R374+R375+R376+R377+R378+R379+R380+R381+R382+R383+R384+R385+R386+R387+R388</f>
        <v>2105314453.5975001</v>
      </c>
      <c r="S389" s="43">
        <f t="shared" ref="S389:X389" si="99">S372+S373+S374+S375+S376+S377+S378+S379+S380+S381+S382+S383+S384+S385+S386+S387+S388</f>
        <v>0</v>
      </c>
      <c r="T389" s="43">
        <f t="shared" si="99"/>
        <v>88254368.972599983</v>
      </c>
      <c r="U389" s="43">
        <f t="shared" si="99"/>
        <v>63159433.607899994</v>
      </c>
      <c r="V389" s="43">
        <f t="shared" si="99"/>
        <v>0</v>
      </c>
      <c r="W389" s="43">
        <f t="shared" si="99"/>
        <v>63159433.607899994</v>
      </c>
      <c r="X389" s="43">
        <f t="shared" si="99"/>
        <v>1210659796.5437</v>
      </c>
      <c r="Y389" s="49">
        <f t="shared" si="85"/>
        <v>3467388052.7216997</v>
      </c>
    </row>
    <row r="390" spans="1:25" ht="24.9" customHeight="1">
      <c r="A390" s="143"/>
      <c r="B390" s="138"/>
      <c r="C390" s="38">
        <v>3</v>
      </c>
      <c r="D390" s="42" t="s">
        <v>884</v>
      </c>
      <c r="E390" s="42">
        <v>101961023.641</v>
      </c>
      <c r="F390" s="42">
        <f t="shared" si="98"/>
        <v>-11651464.66</v>
      </c>
      <c r="G390" s="42">
        <v>6029764.1453</v>
      </c>
      <c r="H390" s="42">
        <v>3058830.7091999999</v>
      </c>
      <c r="I390" s="42"/>
      <c r="J390" s="42">
        <f t="shared" si="90"/>
        <v>3058830.7091999999</v>
      </c>
      <c r="K390" s="42">
        <v>77209263.2676</v>
      </c>
      <c r="L390" s="47">
        <f t="shared" si="97"/>
        <v>176607417.1031</v>
      </c>
      <c r="M390" s="46"/>
      <c r="N390" s="137">
        <v>36</v>
      </c>
      <c r="O390" s="48">
        <v>1</v>
      </c>
      <c r="P390" s="39" t="s">
        <v>119</v>
      </c>
      <c r="Q390" s="42" t="s">
        <v>885</v>
      </c>
      <c r="R390" s="42">
        <v>116977129.4956</v>
      </c>
      <c r="S390" s="42">
        <v>0</v>
      </c>
      <c r="T390" s="42">
        <v>5243966.9466000004</v>
      </c>
      <c r="U390" s="42">
        <v>3509313.8848999999</v>
      </c>
      <c r="V390" s="42">
        <v>0</v>
      </c>
      <c r="W390" s="42">
        <f>U390-V390</f>
        <v>3509313.8848999999</v>
      </c>
      <c r="X390" s="42">
        <v>67478406.661200002</v>
      </c>
      <c r="Y390" s="47">
        <f t="shared" si="85"/>
        <v>193208816.98830003</v>
      </c>
    </row>
    <row r="391" spans="1:25" ht="24.9" customHeight="1">
      <c r="A391" s="143"/>
      <c r="B391" s="138"/>
      <c r="C391" s="38">
        <v>4</v>
      </c>
      <c r="D391" s="42" t="s">
        <v>886</v>
      </c>
      <c r="E391" s="42">
        <v>110613614.61489999</v>
      </c>
      <c r="F391" s="42">
        <f t="shared" si="98"/>
        <v>-11651464.66</v>
      </c>
      <c r="G391" s="42">
        <v>6312463.2110000001</v>
      </c>
      <c r="H391" s="42">
        <v>3318408.4383999999</v>
      </c>
      <c r="I391" s="42"/>
      <c r="J391" s="42">
        <f t="shared" si="90"/>
        <v>3318408.4383999999</v>
      </c>
      <c r="K391" s="42">
        <v>81164349.908500001</v>
      </c>
      <c r="L391" s="47">
        <f t="shared" si="97"/>
        <v>189757371.51279998</v>
      </c>
      <c r="M391" s="46"/>
      <c r="N391" s="138"/>
      <c r="O391" s="48">
        <v>2</v>
      </c>
      <c r="P391" s="39" t="s">
        <v>119</v>
      </c>
      <c r="Q391" s="42" t="s">
        <v>887</v>
      </c>
      <c r="R391" s="42">
        <v>113263097.86040001</v>
      </c>
      <c r="S391" s="42">
        <v>0</v>
      </c>
      <c r="T391" s="42">
        <v>5728952.5612000003</v>
      </c>
      <c r="U391" s="42">
        <v>3397892.9358000001</v>
      </c>
      <c r="V391" s="42">
        <v>0</v>
      </c>
      <c r="W391" s="42">
        <f t="shared" ref="W391:W403" si="100">U391-V391</f>
        <v>3397892.9358000001</v>
      </c>
      <c r="X391" s="42">
        <v>74263572.790399998</v>
      </c>
      <c r="Y391" s="47">
        <f t="shared" si="85"/>
        <v>196653516.14780003</v>
      </c>
    </row>
    <row r="392" spans="1:25" ht="24.9" customHeight="1">
      <c r="A392" s="143"/>
      <c r="B392" s="138"/>
      <c r="C392" s="38">
        <v>5</v>
      </c>
      <c r="D392" s="42" t="s">
        <v>888</v>
      </c>
      <c r="E392" s="42">
        <v>134067342.2193</v>
      </c>
      <c r="F392" s="42">
        <f t="shared" si="98"/>
        <v>-11651464.66</v>
      </c>
      <c r="G392" s="42">
        <v>7271457.7348999996</v>
      </c>
      <c r="H392" s="42">
        <v>4022020.2666000002</v>
      </c>
      <c r="I392" s="42"/>
      <c r="J392" s="42">
        <f t="shared" si="90"/>
        <v>4022020.2666000002</v>
      </c>
      <c r="K392" s="42">
        <v>94581113.140699998</v>
      </c>
      <c r="L392" s="47">
        <f t="shared" si="97"/>
        <v>228290468.7015</v>
      </c>
      <c r="M392" s="46"/>
      <c r="N392" s="138"/>
      <c r="O392" s="48">
        <v>3</v>
      </c>
      <c r="P392" s="39" t="s">
        <v>119</v>
      </c>
      <c r="Q392" s="42" t="s">
        <v>889</v>
      </c>
      <c r="R392" s="42">
        <v>133669007.67990001</v>
      </c>
      <c r="S392" s="42">
        <v>0</v>
      </c>
      <c r="T392" s="42">
        <v>5997697.0828</v>
      </c>
      <c r="U392" s="42">
        <v>4010070.2303999998</v>
      </c>
      <c r="V392" s="42">
        <v>0</v>
      </c>
      <c r="W392" s="42">
        <f t="shared" si="100"/>
        <v>4010070.2303999998</v>
      </c>
      <c r="X392" s="42">
        <v>78023429.105000004</v>
      </c>
      <c r="Y392" s="47">
        <f t="shared" ref="Y392:Y412" si="101">R392+S392+T392+W392+X392</f>
        <v>221700204.09810001</v>
      </c>
    </row>
    <row r="393" spans="1:25" ht="24.9" customHeight="1">
      <c r="A393" s="143"/>
      <c r="B393" s="138"/>
      <c r="C393" s="38">
        <v>6</v>
      </c>
      <c r="D393" s="42" t="s">
        <v>890</v>
      </c>
      <c r="E393" s="42">
        <v>106812111.0484</v>
      </c>
      <c r="F393" s="42">
        <f t="shared" si="98"/>
        <v>-11651464.66</v>
      </c>
      <c r="G393" s="42">
        <v>6117186.5382000003</v>
      </c>
      <c r="H393" s="42">
        <v>3204363.3314</v>
      </c>
      <c r="I393" s="42"/>
      <c r="J393" s="42">
        <f t="shared" si="90"/>
        <v>3204363.3314</v>
      </c>
      <c r="K393" s="42">
        <v>78432341.729000002</v>
      </c>
      <c r="L393" s="47">
        <f t="shared" si="97"/>
        <v>182914537.98700002</v>
      </c>
      <c r="M393" s="46"/>
      <c r="N393" s="138"/>
      <c r="O393" s="48">
        <v>4</v>
      </c>
      <c r="P393" s="39" t="s">
        <v>119</v>
      </c>
      <c r="Q393" s="42" t="s">
        <v>891</v>
      </c>
      <c r="R393" s="42">
        <v>147531588.55270001</v>
      </c>
      <c r="S393" s="42">
        <v>0</v>
      </c>
      <c r="T393" s="42">
        <v>6500712.7507999996</v>
      </c>
      <c r="U393" s="42">
        <v>4425947.6566000003</v>
      </c>
      <c r="V393" s="42">
        <v>0</v>
      </c>
      <c r="W393" s="42">
        <f t="shared" si="100"/>
        <v>4425947.6566000003</v>
      </c>
      <c r="X393" s="42">
        <v>85060843.7632</v>
      </c>
      <c r="Y393" s="47">
        <f t="shared" si="101"/>
        <v>243519092.72330004</v>
      </c>
    </row>
    <row r="394" spans="1:25" ht="24.9" customHeight="1">
      <c r="A394" s="143"/>
      <c r="B394" s="138"/>
      <c r="C394" s="38">
        <v>7</v>
      </c>
      <c r="D394" s="42" t="s">
        <v>892</v>
      </c>
      <c r="E394" s="42">
        <v>172406365.13249999</v>
      </c>
      <c r="F394" s="42">
        <f t="shared" si="98"/>
        <v>-11651464.66</v>
      </c>
      <c r="G394" s="42">
        <v>8811217.7774</v>
      </c>
      <c r="H394" s="42">
        <v>5172190.9539999999</v>
      </c>
      <c r="I394" s="42"/>
      <c r="J394" s="42">
        <f t="shared" si="90"/>
        <v>5172190.9539999999</v>
      </c>
      <c r="K394" s="42">
        <v>116123046.2913</v>
      </c>
      <c r="L394" s="47">
        <f t="shared" si="97"/>
        <v>290861355.49519998</v>
      </c>
      <c r="M394" s="46"/>
      <c r="N394" s="138"/>
      <c r="O394" s="48">
        <v>5</v>
      </c>
      <c r="P394" s="39" t="s">
        <v>119</v>
      </c>
      <c r="Q394" s="42" t="s">
        <v>893</v>
      </c>
      <c r="R394" s="42">
        <v>128410525.138</v>
      </c>
      <c r="S394" s="42">
        <v>0</v>
      </c>
      <c r="T394" s="42">
        <v>5920599.3136</v>
      </c>
      <c r="U394" s="42">
        <v>3852315.7541</v>
      </c>
      <c r="V394" s="42">
        <v>0</v>
      </c>
      <c r="W394" s="42">
        <f t="shared" si="100"/>
        <v>3852315.7541</v>
      </c>
      <c r="X394" s="42">
        <v>76944796.757200003</v>
      </c>
      <c r="Y394" s="47">
        <f t="shared" si="101"/>
        <v>215128236.96289998</v>
      </c>
    </row>
    <row r="395" spans="1:25" ht="24.9" customHeight="1">
      <c r="A395" s="143"/>
      <c r="B395" s="138"/>
      <c r="C395" s="38">
        <v>8</v>
      </c>
      <c r="D395" s="42" t="s">
        <v>894</v>
      </c>
      <c r="E395" s="42">
        <v>117463178.28569999</v>
      </c>
      <c r="F395" s="42">
        <f t="shared" si="98"/>
        <v>-11651464.66</v>
      </c>
      <c r="G395" s="42">
        <v>6520140.3002000004</v>
      </c>
      <c r="H395" s="42">
        <v>3523895.3486000001</v>
      </c>
      <c r="I395" s="42"/>
      <c r="J395" s="42">
        <f t="shared" si="90"/>
        <v>3523895.3486000001</v>
      </c>
      <c r="K395" s="42">
        <v>84069845.472900003</v>
      </c>
      <c r="L395" s="47">
        <f t="shared" si="97"/>
        <v>199925594.74739999</v>
      </c>
      <c r="M395" s="46"/>
      <c r="N395" s="138"/>
      <c r="O395" s="48">
        <v>6</v>
      </c>
      <c r="P395" s="39" t="s">
        <v>119</v>
      </c>
      <c r="Q395" s="42" t="s">
        <v>895</v>
      </c>
      <c r="R395" s="42">
        <v>178305412.81549999</v>
      </c>
      <c r="S395" s="42">
        <v>0</v>
      </c>
      <c r="T395" s="42">
        <v>7861878.5389</v>
      </c>
      <c r="U395" s="42">
        <v>5349162.3844999997</v>
      </c>
      <c r="V395" s="42">
        <v>0</v>
      </c>
      <c r="W395" s="42">
        <f t="shared" si="100"/>
        <v>5349162.3844999997</v>
      </c>
      <c r="X395" s="42">
        <v>104104163.24439999</v>
      </c>
      <c r="Y395" s="47">
        <f t="shared" si="101"/>
        <v>295620616.98329997</v>
      </c>
    </row>
    <row r="396" spans="1:25" ht="24.9" customHeight="1">
      <c r="A396" s="143"/>
      <c r="B396" s="138"/>
      <c r="C396" s="38">
        <v>9</v>
      </c>
      <c r="D396" s="42" t="s">
        <v>896</v>
      </c>
      <c r="E396" s="42">
        <v>126268357.057</v>
      </c>
      <c r="F396" s="42">
        <f t="shared" si="98"/>
        <v>-11651464.66</v>
      </c>
      <c r="G396" s="42">
        <v>6709472.1633000001</v>
      </c>
      <c r="H396" s="42">
        <v>3788050.7116999999</v>
      </c>
      <c r="I396" s="42"/>
      <c r="J396" s="42">
        <f t="shared" si="90"/>
        <v>3788050.7116999999</v>
      </c>
      <c r="K396" s="42">
        <v>86718683.100600004</v>
      </c>
      <c r="L396" s="47">
        <f t="shared" si="97"/>
        <v>211833098.37259999</v>
      </c>
      <c r="M396" s="46"/>
      <c r="N396" s="138"/>
      <c r="O396" s="48">
        <v>7</v>
      </c>
      <c r="P396" s="39" t="s">
        <v>119</v>
      </c>
      <c r="Q396" s="42" t="s">
        <v>897</v>
      </c>
      <c r="R396" s="42">
        <v>135415225.4082</v>
      </c>
      <c r="S396" s="42">
        <v>0</v>
      </c>
      <c r="T396" s="42">
        <v>6755567.9364999998</v>
      </c>
      <c r="U396" s="42">
        <v>4062456.7622000002</v>
      </c>
      <c r="V396" s="42">
        <v>0</v>
      </c>
      <c r="W396" s="42">
        <f t="shared" si="100"/>
        <v>4062456.7622000002</v>
      </c>
      <c r="X396" s="42">
        <v>88626382.042899996</v>
      </c>
      <c r="Y396" s="47">
        <f t="shared" si="101"/>
        <v>234859632.1498</v>
      </c>
    </row>
    <row r="397" spans="1:25" ht="24.9" customHeight="1">
      <c r="A397" s="143"/>
      <c r="B397" s="138"/>
      <c r="C397" s="38">
        <v>10</v>
      </c>
      <c r="D397" s="42" t="s">
        <v>898</v>
      </c>
      <c r="E397" s="42">
        <v>127152704.8558</v>
      </c>
      <c r="F397" s="42">
        <f t="shared" si="98"/>
        <v>-11651464.66</v>
      </c>
      <c r="G397" s="42">
        <v>6953850.5729999999</v>
      </c>
      <c r="H397" s="42">
        <v>3814581.1457000002</v>
      </c>
      <c r="I397" s="42"/>
      <c r="J397" s="42">
        <f t="shared" si="90"/>
        <v>3814581.1457000002</v>
      </c>
      <c r="K397" s="42">
        <v>90137646.586999997</v>
      </c>
      <c r="L397" s="47">
        <f t="shared" si="97"/>
        <v>216407318.50150001</v>
      </c>
      <c r="M397" s="46"/>
      <c r="N397" s="138"/>
      <c r="O397" s="48">
        <v>8</v>
      </c>
      <c r="P397" s="39" t="s">
        <v>119</v>
      </c>
      <c r="Q397" s="42" t="s">
        <v>814</v>
      </c>
      <c r="R397" s="42">
        <v>122858480.3203</v>
      </c>
      <c r="S397" s="42">
        <v>0</v>
      </c>
      <c r="T397" s="42">
        <v>5638900.1062000003</v>
      </c>
      <c r="U397" s="42">
        <v>3685754.4095999999</v>
      </c>
      <c r="V397" s="42">
        <v>0</v>
      </c>
      <c r="W397" s="42">
        <f t="shared" si="100"/>
        <v>3685754.4095999999</v>
      </c>
      <c r="X397" s="42">
        <v>73003698.582100004</v>
      </c>
      <c r="Y397" s="47">
        <f t="shared" si="101"/>
        <v>205186833.41820002</v>
      </c>
    </row>
    <row r="398" spans="1:25" ht="24.9" customHeight="1">
      <c r="A398" s="143"/>
      <c r="B398" s="138"/>
      <c r="C398" s="38">
        <v>11</v>
      </c>
      <c r="D398" s="42" t="s">
        <v>899</v>
      </c>
      <c r="E398" s="42">
        <v>117852984.18099999</v>
      </c>
      <c r="F398" s="42">
        <f t="shared" si="98"/>
        <v>-11651464.66</v>
      </c>
      <c r="G398" s="42">
        <v>5902977.7659</v>
      </c>
      <c r="H398" s="42">
        <v>3535589.5254000002</v>
      </c>
      <c r="I398" s="42"/>
      <c r="J398" s="42">
        <f t="shared" si="90"/>
        <v>3535589.5254000002</v>
      </c>
      <c r="K398" s="42">
        <v>75435464.991699994</v>
      </c>
      <c r="L398" s="47">
        <f t="shared" si="97"/>
        <v>191075551.80399999</v>
      </c>
      <c r="M398" s="46"/>
      <c r="N398" s="138"/>
      <c r="O398" s="48">
        <v>9</v>
      </c>
      <c r="P398" s="39" t="s">
        <v>119</v>
      </c>
      <c r="Q398" s="42" t="s">
        <v>900</v>
      </c>
      <c r="R398" s="42">
        <v>132813491.54009999</v>
      </c>
      <c r="S398" s="42">
        <v>0</v>
      </c>
      <c r="T398" s="42">
        <v>5989209.1552999998</v>
      </c>
      <c r="U398" s="42">
        <v>3984404.7461999999</v>
      </c>
      <c r="V398" s="42">
        <v>0</v>
      </c>
      <c r="W398" s="42">
        <f t="shared" si="100"/>
        <v>3984404.7461999999</v>
      </c>
      <c r="X398" s="42">
        <v>77904679.194700003</v>
      </c>
      <c r="Y398" s="47">
        <f t="shared" si="101"/>
        <v>220691784.6363</v>
      </c>
    </row>
    <row r="399" spans="1:25" ht="24.9" customHeight="1">
      <c r="A399" s="143"/>
      <c r="B399" s="138"/>
      <c r="C399" s="38">
        <v>12</v>
      </c>
      <c r="D399" s="42" t="s">
        <v>901</v>
      </c>
      <c r="E399" s="42">
        <v>115458672.4496</v>
      </c>
      <c r="F399" s="42">
        <f t="shared" si="98"/>
        <v>-11651464.66</v>
      </c>
      <c r="G399" s="42">
        <v>6420806.5519000003</v>
      </c>
      <c r="H399" s="42">
        <v>3463760.1735</v>
      </c>
      <c r="I399" s="42"/>
      <c r="J399" s="42">
        <f t="shared" si="90"/>
        <v>3463760.1735</v>
      </c>
      <c r="K399" s="42">
        <v>82680121.810800001</v>
      </c>
      <c r="L399" s="47">
        <f t="shared" si="97"/>
        <v>196371896.3258</v>
      </c>
      <c r="M399" s="46"/>
      <c r="N399" s="138"/>
      <c r="O399" s="48">
        <v>10</v>
      </c>
      <c r="P399" s="39" t="s">
        <v>119</v>
      </c>
      <c r="Q399" s="42" t="s">
        <v>902</v>
      </c>
      <c r="R399" s="42">
        <v>175302977.4639</v>
      </c>
      <c r="S399" s="42">
        <v>0</v>
      </c>
      <c r="T399" s="42">
        <v>6870040.8435000004</v>
      </c>
      <c r="U399" s="42">
        <v>5259089.3239000002</v>
      </c>
      <c r="V399" s="42">
        <v>0</v>
      </c>
      <c r="W399" s="42">
        <f t="shared" si="100"/>
        <v>5259089.3239000002</v>
      </c>
      <c r="X399" s="42">
        <v>90227909.3222</v>
      </c>
      <c r="Y399" s="47">
        <f t="shared" si="101"/>
        <v>277660016.95350003</v>
      </c>
    </row>
    <row r="400" spans="1:25" ht="24.9" customHeight="1">
      <c r="A400" s="143"/>
      <c r="B400" s="138"/>
      <c r="C400" s="38">
        <v>13</v>
      </c>
      <c r="D400" s="42" t="s">
        <v>903</v>
      </c>
      <c r="E400" s="42">
        <v>120637988.78049999</v>
      </c>
      <c r="F400" s="42">
        <f t="shared" si="98"/>
        <v>-11651464.66</v>
      </c>
      <c r="G400" s="42">
        <v>6553689.8932999996</v>
      </c>
      <c r="H400" s="42">
        <v>3619139.6634</v>
      </c>
      <c r="I400" s="42"/>
      <c r="J400" s="42">
        <f t="shared" ref="J400:J412" si="102">H400-I400</f>
        <v>3619139.6634</v>
      </c>
      <c r="K400" s="42">
        <v>84539219.318100005</v>
      </c>
      <c r="L400" s="47">
        <f t="shared" si="97"/>
        <v>203698572.99529999</v>
      </c>
      <c r="M400" s="46"/>
      <c r="N400" s="138"/>
      <c r="O400" s="48">
        <v>11</v>
      </c>
      <c r="P400" s="39" t="s">
        <v>119</v>
      </c>
      <c r="Q400" s="42" t="s">
        <v>904</v>
      </c>
      <c r="R400" s="42">
        <v>109455667.3175</v>
      </c>
      <c r="S400" s="42">
        <v>0</v>
      </c>
      <c r="T400" s="42">
        <v>5171901.0729999999</v>
      </c>
      <c r="U400" s="42">
        <v>3283670.0194999999</v>
      </c>
      <c r="V400" s="42">
        <v>0</v>
      </c>
      <c r="W400" s="42">
        <f t="shared" si="100"/>
        <v>3283670.0194999999</v>
      </c>
      <c r="X400" s="42">
        <v>66470172.787799999</v>
      </c>
      <c r="Y400" s="47">
        <f t="shared" si="101"/>
        <v>184381411.19779998</v>
      </c>
    </row>
    <row r="401" spans="1:27" ht="24.9" customHeight="1">
      <c r="A401" s="143"/>
      <c r="B401" s="138"/>
      <c r="C401" s="38">
        <v>14</v>
      </c>
      <c r="D401" s="42" t="s">
        <v>905</v>
      </c>
      <c r="E401" s="42">
        <v>107609627.33930001</v>
      </c>
      <c r="F401" s="42">
        <f t="shared" si="98"/>
        <v>-11651464.66</v>
      </c>
      <c r="G401" s="42">
        <v>6025992.9406000003</v>
      </c>
      <c r="H401" s="42">
        <v>3228288.8202</v>
      </c>
      <c r="I401" s="42"/>
      <c r="J401" s="42">
        <f t="shared" si="102"/>
        <v>3228288.8202</v>
      </c>
      <c r="K401" s="42">
        <v>77156502.423899993</v>
      </c>
      <c r="L401" s="47">
        <f t="shared" si="97"/>
        <v>182368946.86400002</v>
      </c>
      <c r="M401" s="46"/>
      <c r="N401" s="138"/>
      <c r="O401" s="48">
        <v>12</v>
      </c>
      <c r="P401" s="39" t="s">
        <v>119</v>
      </c>
      <c r="Q401" s="42" t="s">
        <v>906</v>
      </c>
      <c r="R401" s="42">
        <v>126423104.9021</v>
      </c>
      <c r="S401" s="42">
        <v>0</v>
      </c>
      <c r="T401" s="42">
        <v>6036224.2313000001</v>
      </c>
      <c r="U401" s="42">
        <v>3792693.1471000002</v>
      </c>
      <c r="V401" s="42">
        <v>0</v>
      </c>
      <c r="W401" s="42">
        <f t="shared" si="100"/>
        <v>3792693.1471000002</v>
      </c>
      <c r="X401" s="42">
        <v>78562441.181899995</v>
      </c>
      <c r="Y401" s="47">
        <f t="shared" si="101"/>
        <v>214814463.46239999</v>
      </c>
    </row>
    <row r="402" spans="1:27" ht="24.9" customHeight="1">
      <c r="A402" s="143"/>
      <c r="B402" s="138"/>
      <c r="C402" s="38">
        <v>15</v>
      </c>
      <c r="D402" s="42" t="s">
        <v>907</v>
      </c>
      <c r="E402" s="42">
        <v>107048094.2749</v>
      </c>
      <c r="F402" s="42">
        <f t="shared" si="98"/>
        <v>-11651464.66</v>
      </c>
      <c r="G402" s="42">
        <v>5525998.5834999997</v>
      </c>
      <c r="H402" s="42">
        <v>3211442.8281999999</v>
      </c>
      <c r="I402" s="42"/>
      <c r="J402" s="42">
        <f t="shared" si="102"/>
        <v>3211442.8281999999</v>
      </c>
      <c r="K402" s="42">
        <v>70161357.260100007</v>
      </c>
      <c r="L402" s="47">
        <f t="shared" si="97"/>
        <v>174295428.28670001</v>
      </c>
      <c r="M402" s="46"/>
      <c r="N402" s="138"/>
      <c r="O402" s="48">
        <v>13</v>
      </c>
      <c r="P402" s="39" t="s">
        <v>119</v>
      </c>
      <c r="Q402" s="42" t="s">
        <v>908</v>
      </c>
      <c r="R402" s="42">
        <v>133941123.60169999</v>
      </c>
      <c r="S402" s="42">
        <v>0</v>
      </c>
      <c r="T402" s="42">
        <v>6588645.9408999998</v>
      </c>
      <c r="U402" s="42">
        <v>4018233.7080999999</v>
      </c>
      <c r="V402" s="42">
        <v>0</v>
      </c>
      <c r="W402" s="42">
        <f t="shared" si="100"/>
        <v>4018233.7080999999</v>
      </c>
      <c r="X402" s="42">
        <v>86291068.506099999</v>
      </c>
      <c r="Y402" s="47">
        <f t="shared" si="101"/>
        <v>230839071.7568</v>
      </c>
    </row>
    <row r="403" spans="1:27" ht="24.9" customHeight="1">
      <c r="A403" s="143"/>
      <c r="B403" s="138"/>
      <c r="C403" s="38">
        <v>16</v>
      </c>
      <c r="D403" s="42" t="s">
        <v>909</v>
      </c>
      <c r="E403" s="42">
        <v>115694461.31</v>
      </c>
      <c r="F403" s="42">
        <f t="shared" si="98"/>
        <v>-11651464.66</v>
      </c>
      <c r="G403" s="42">
        <v>6444585.7905999999</v>
      </c>
      <c r="H403" s="42">
        <v>3470833.8393000001</v>
      </c>
      <c r="I403" s="42"/>
      <c r="J403" s="42">
        <f t="shared" si="102"/>
        <v>3470833.8393000001</v>
      </c>
      <c r="K403" s="42">
        <v>83012804.017900005</v>
      </c>
      <c r="L403" s="47">
        <f t="shared" si="97"/>
        <v>196971220.2978</v>
      </c>
      <c r="M403" s="46"/>
      <c r="N403" s="139"/>
      <c r="O403" s="48">
        <v>14</v>
      </c>
      <c r="P403" s="39" t="s">
        <v>119</v>
      </c>
      <c r="Q403" s="42" t="s">
        <v>910</v>
      </c>
      <c r="R403" s="42">
        <v>147925513.07800001</v>
      </c>
      <c r="S403" s="42">
        <v>0</v>
      </c>
      <c r="T403" s="42">
        <v>6891092.2078999998</v>
      </c>
      <c r="U403" s="42">
        <v>4437765.3923000004</v>
      </c>
      <c r="V403" s="42">
        <v>0</v>
      </c>
      <c r="W403" s="42">
        <f t="shared" si="100"/>
        <v>4437765.3923000004</v>
      </c>
      <c r="X403" s="42">
        <v>90522427.345500007</v>
      </c>
      <c r="Y403" s="47">
        <f t="shared" si="101"/>
        <v>249776798.0237</v>
      </c>
    </row>
    <row r="404" spans="1:27" ht="24.9" customHeight="1">
      <c r="A404" s="143"/>
      <c r="B404" s="138"/>
      <c r="C404" s="38">
        <v>17</v>
      </c>
      <c r="D404" s="42" t="s">
        <v>911</v>
      </c>
      <c r="E404" s="42">
        <v>132115054.5869</v>
      </c>
      <c r="F404" s="42">
        <f t="shared" si="98"/>
        <v>-11651464.66</v>
      </c>
      <c r="G404" s="42">
        <v>7325471.8190000001</v>
      </c>
      <c r="H404" s="42">
        <v>3963451.6376</v>
      </c>
      <c r="I404" s="42"/>
      <c r="J404" s="42">
        <f t="shared" si="102"/>
        <v>3963451.6376</v>
      </c>
      <c r="K404" s="42">
        <v>95336794.387999997</v>
      </c>
      <c r="L404" s="47">
        <f t="shared" si="97"/>
        <v>227089307.77149999</v>
      </c>
      <c r="M404" s="46"/>
      <c r="N404" s="38"/>
      <c r="O404" s="145"/>
      <c r="P404" s="146"/>
      <c r="Q404" s="43"/>
      <c r="R404" s="43">
        <f>R390+R391+R392+R393+R394+R395+R396+R397+R398+R399+R400+R401+R402+R403</f>
        <v>1902292345.1739004</v>
      </c>
      <c r="S404" s="43">
        <f t="shared" ref="S404:X404" si="103">S390+S391+S392+S393+S394+S395+S396+S397+S398+S399+S400+S401+S402+S403</f>
        <v>0</v>
      </c>
      <c r="T404" s="43">
        <f t="shared" si="103"/>
        <v>87195388.688500002</v>
      </c>
      <c r="U404" s="43">
        <f t="shared" si="103"/>
        <v>57068770.355200008</v>
      </c>
      <c r="V404" s="43">
        <f t="shared" si="103"/>
        <v>0</v>
      </c>
      <c r="W404" s="43">
        <f t="shared" si="103"/>
        <v>57068770.355200008</v>
      </c>
      <c r="X404" s="43">
        <f t="shared" si="103"/>
        <v>1137483991.2846</v>
      </c>
      <c r="Y404" s="49">
        <f t="shared" si="101"/>
        <v>3184040495.5022001</v>
      </c>
    </row>
    <row r="405" spans="1:27" ht="24.9" customHeight="1">
      <c r="A405" s="143"/>
      <c r="B405" s="138"/>
      <c r="C405" s="38">
        <v>18</v>
      </c>
      <c r="D405" s="42" t="s">
        <v>912</v>
      </c>
      <c r="E405" s="42">
        <v>158838187.3734</v>
      </c>
      <c r="F405" s="42">
        <f t="shared" si="98"/>
        <v>-11651464.66</v>
      </c>
      <c r="G405" s="42">
        <v>8194805.1368000004</v>
      </c>
      <c r="H405" s="42">
        <v>4765145.6211999999</v>
      </c>
      <c r="I405" s="42"/>
      <c r="J405" s="42">
        <f t="shared" si="102"/>
        <v>4765145.6211999999</v>
      </c>
      <c r="K405" s="42">
        <v>107499157.1594</v>
      </c>
      <c r="L405" s="47">
        <f t="shared" si="97"/>
        <v>267645830.63080001</v>
      </c>
      <c r="M405" s="46"/>
      <c r="N405" s="137">
        <v>37</v>
      </c>
      <c r="O405" s="48">
        <v>1</v>
      </c>
      <c r="P405" s="39" t="s">
        <v>913</v>
      </c>
      <c r="Q405" s="42" t="s">
        <v>914</v>
      </c>
      <c r="R405" s="42">
        <v>97715268.856199995</v>
      </c>
      <c r="S405" s="42">
        <v>0</v>
      </c>
      <c r="T405" s="42">
        <v>13768303.986500001</v>
      </c>
      <c r="U405" s="42">
        <v>2931458.0657000002</v>
      </c>
      <c r="V405" s="42">
        <v>0</v>
      </c>
      <c r="W405" s="42">
        <f>U405-V405</f>
        <v>2931458.0657000002</v>
      </c>
      <c r="X405" s="42">
        <v>304007393.72589999</v>
      </c>
      <c r="Y405" s="47">
        <f t="shared" si="101"/>
        <v>418422424.63429999</v>
      </c>
    </row>
    <row r="406" spans="1:27" ht="24.9" customHeight="1">
      <c r="A406" s="143"/>
      <c r="B406" s="138"/>
      <c r="C406" s="38">
        <v>19</v>
      </c>
      <c r="D406" s="42" t="s">
        <v>915</v>
      </c>
      <c r="E406" s="42">
        <v>109205177.6093</v>
      </c>
      <c r="F406" s="42">
        <f t="shared" si="98"/>
        <v>-11651464.66</v>
      </c>
      <c r="G406" s="42">
        <v>6259514.1933000004</v>
      </c>
      <c r="H406" s="42">
        <v>3276155.3283000002</v>
      </c>
      <c r="I406" s="42"/>
      <c r="J406" s="42">
        <f t="shared" si="102"/>
        <v>3276155.3283000002</v>
      </c>
      <c r="K406" s="42">
        <v>80423569.418200001</v>
      </c>
      <c r="L406" s="47">
        <f t="shared" si="97"/>
        <v>187512951.88910002</v>
      </c>
      <c r="M406" s="46"/>
      <c r="N406" s="138"/>
      <c r="O406" s="48">
        <v>2</v>
      </c>
      <c r="P406" s="39" t="s">
        <v>913</v>
      </c>
      <c r="Q406" s="42" t="s">
        <v>916</v>
      </c>
      <c r="R406" s="42">
        <v>249443953.00369999</v>
      </c>
      <c r="S406" s="42">
        <v>0</v>
      </c>
      <c r="T406" s="42">
        <v>21594618.736499999</v>
      </c>
      <c r="U406" s="42">
        <v>7483318.5900999997</v>
      </c>
      <c r="V406" s="42">
        <v>0</v>
      </c>
      <c r="W406" s="42">
        <f t="shared" ref="W406:W410" si="104">U406-V406</f>
        <v>7483318.5900999997</v>
      </c>
      <c r="X406" s="42">
        <v>413501045.0072</v>
      </c>
      <c r="Y406" s="47">
        <f t="shared" si="101"/>
        <v>692022935.33749998</v>
      </c>
    </row>
    <row r="407" spans="1:27" ht="24.9" customHeight="1">
      <c r="A407" s="143"/>
      <c r="B407" s="138"/>
      <c r="C407" s="38">
        <v>20</v>
      </c>
      <c r="D407" s="42" t="s">
        <v>917</v>
      </c>
      <c r="E407" s="42">
        <v>105226461.8716</v>
      </c>
      <c r="F407" s="42">
        <f t="shared" si="98"/>
        <v>-11651464.66</v>
      </c>
      <c r="G407" s="42">
        <v>5931745.4280000003</v>
      </c>
      <c r="H407" s="42">
        <v>3156793.8561</v>
      </c>
      <c r="I407" s="42"/>
      <c r="J407" s="42">
        <f t="shared" si="102"/>
        <v>3156793.8561</v>
      </c>
      <c r="K407" s="42">
        <v>75837937.4789</v>
      </c>
      <c r="L407" s="47">
        <f t="shared" si="97"/>
        <v>178501473.97460002</v>
      </c>
      <c r="M407" s="46"/>
      <c r="N407" s="138"/>
      <c r="O407" s="48">
        <v>3</v>
      </c>
      <c r="P407" s="39" t="s">
        <v>913</v>
      </c>
      <c r="Q407" s="42" t="s">
        <v>918</v>
      </c>
      <c r="R407" s="42">
        <v>140504957.31639999</v>
      </c>
      <c r="S407" s="42">
        <v>0</v>
      </c>
      <c r="T407" s="42">
        <v>15602522.297800001</v>
      </c>
      <c r="U407" s="42">
        <v>4215148.7194999997</v>
      </c>
      <c r="V407" s="42">
        <v>0</v>
      </c>
      <c r="W407" s="42">
        <f t="shared" si="104"/>
        <v>4215148.7194999997</v>
      </c>
      <c r="X407" s="42">
        <v>329668930.03850001</v>
      </c>
      <c r="Y407" s="47">
        <f t="shared" si="101"/>
        <v>489991558.37220001</v>
      </c>
    </row>
    <row r="408" spans="1:27" ht="24.9" customHeight="1">
      <c r="A408" s="143"/>
      <c r="B408" s="138"/>
      <c r="C408" s="38">
        <v>21</v>
      </c>
      <c r="D408" s="42" t="s">
        <v>919</v>
      </c>
      <c r="E408" s="42">
        <v>153316042.2439</v>
      </c>
      <c r="F408" s="42">
        <f t="shared" si="98"/>
        <v>-11651464.66</v>
      </c>
      <c r="G408" s="42">
        <v>8232473.7114000004</v>
      </c>
      <c r="H408" s="42">
        <v>4599481.2673000004</v>
      </c>
      <c r="I408" s="42"/>
      <c r="J408" s="42">
        <f t="shared" si="102"/>
        <v>4599481.2673000004</v>
      </c>
      <c r="K408" s="42">
        <v>108026157.4015</v>
      </c>
      <c r="L408" s="47">
        <f t="shared" si="97"/>
        <v>262522689.9641</v>
      </c>
      <c r="M408" s="46"/>
      <c r="N408" s="138"/>
      <c r="O408" s="48">
        <v>4</v>
      </c>
      <c r="P408" s="39" t="s">
        <v>913</v>
      </c>
      <c r="Q408" s="42" t="s">
        <v>920</v>
      </c>
      <c r="R408" s="42">
        <v>120414611.1758</v>
      </c>
      <c r="S408" s="42">
        <v>0</v>
      </c>
      <c r="T408" s="42">
        <v>14847781.4353</v>
      </c>
      <c r="U408" s="42">
        <v>3612438.3352999999</v>
      </c>
      <c r="V408" s="42">
        <v>0</v>
      </c>
      <c r="W408" s="42">
        <f t="shared" si="104"/>
        <v>3612438.3352999999</v>
      </c>
      <c r="X408" s="42">
        <v>319109767.08039999</v>
      </c>
      <c r="Y408" s="47">
        <f t="shared" si="101"/>
        <v>457984598.02679998</v>
      </c>
    </row>
    <row r="409" spans="1:27" ht="24.9" customHeight="1">
      <c r="A409" s="143"/>
      <c r="B409" s="138"/>
      <c r="C409" s="38">
        <v>22</v>
      </c>
      <c r="D409" s="42" t="s">
        <v>921</v>
      </c>
      <c r="E409" s="42">
        <v>102037782.75309999</v>
      </c>
      <c r="F409" s="42">
        <f t="shared" si="98"/>
        <v>-11651464.66</v>
      </c>
      <c r="G409" s="42">
        <v>5796753.6897999998</v>
      </c>
      <c r="H409" s="42">
        <v>3061133.4826000002</v>
      </c>
      <c r="I409" s="42"/>
      <c r="J409" s="42">
        <f t="shared" si="102"/>
        <v>3061133.4826000002</v>
      </c>
      <c r="K409" s="42">
        <v>73949342.554800004</v>
      </c>
      <c r="L409" s="47">
        <f t="shared" si="97"/>
        <v>173193547.82029998</v>
      </c>
      <c r="M409" s="46"/>
      <c r="N409" s="138"/>
      <c r="O409" s="48">
        <v>5</v>
      </c>
      <c r="P409" s="39" t="s">
        <v>913</v>
      </c>
      <c r="Q409" s="42" t="s">
        <v>922</v>
      </c>
      <c r="R409" s="42">
        <v>114414355.61759999</v>
      </c>
      <c r="S409" s="42">
        <v>0</v>
      </c>
      <c r="T409" s="42">
        <v>14191320.1227</v>
      </c>
      <c r="U409" s="42">
        <v>3432430.6685000001</v>
      </c>
      <c r="V409" s="42">
        <v>0</v>
      </c>
      <c r="W409" s="42">
        <f t="shared" si="104"/>
        <v>3432430.6685000001</v>
      </c>
      <c r="X409" s="42">
        <v>309925579.07599998</v>
      </c>
      <c r="Y409" s="47">
        <f t="shared" si="101"/>
        <v>441963685.48479998</v>
      </c>
    </row>
    <row r="410" spans="1:27" ht="24.9" customHeight="1">
      <c r="A410" s="143"/>
      <c r="B410" s="138"/>
      <c r="C410" s="38">
        <v>23</v>
      </c>
      <c r="D410" s="42" t="s">
        <v>923</v>
      </c>
      <c r="E410" s="42">
        <v>102977024.8752</v>
      </c>
      <c r="F410" s="42">
        <f t="shared" si="98"/>
        <v>-11651464.66</v>
      </c>
      <c r="G410" s="42">
        <v>5745989.1451000003</v>
      </c>
      <c r="H410" s="42">
        <v>3089310.7463000002</v>
      </c>
      <c r="I410" s="42"/>
      <c r="J410" s="42">
        <f t="shared" si="102"/>
        <v>3089310.7463000002</v>
      </c>
      <c r="K410" s="42">
        <v>73239123.821099997</v>
      </c>
      <c r="L410" s="47">
        <f t="shared" si="97"/>
        <v>173399983.92769998</v>
      </c>
      <c r="M410" s="46"/>
      <c r="N410" s="139"/>
      <c r="O410" s="48">
        <v>6</v>
      </c>
      <c r="P410" s="39" t="s">
        <v>913</v>
      </c>
      <c r="Q410" s="42" t="s">
        <v>924</v>
      </c>
      <c r="R410" s="42">
        <v>117690948.37369999</v>
      </c>
      <c r="S410" s="42">
        <v>0</v>
      </c>
      <c r="T410" s="42">
        <v>14066011.7947</v>
      </c>
      <c r="U410" s="42">
        <v>3530728.4512</v>
      </c>
      <c r="V410" s="42">
        <v>0</v>
      </c>
      <c r="W410" s="42">
        <f t="shared" si="104"/>
        <v>3530728.4512</v>
      </c>
      <c r="X410" s="42">
        <v>308172459.4016</v>
      </c>
      <c r="Y410" s="47">
        <f t="shared" si="101"/>
        <v>443460148.0212</v>
      </c>
    </row>
    <row r="411" spans="1:27" ht="24.9" customHeight="1">
      <c r="A411" s="143"/>
      <c r="B411" s="138"/>
      <c r="C411" s="38">
        <v>24</v>
      </c>
      <c r="D411" s="42" t="s">
        <v>925</v>
      </c>
      <c r="E411" s="42">
        <v>132852752.4311</v>
      </c>
      <c r="F411" s="42">
        <f t="shared" si="98"/>
        <v>-11651464.66</v>
      </c>
      <c r="G411" s="42">
        <v>7137585.4031999996</v>
      </c>
      <c r="H411" s="42">
        <v>3985582.5729</v>
      </c>
      <c r="I411" s="42"/>
      <c r="J411" s="42">
        <f t="shared" si="102"/>
        <v>3985582.5729</v>
      </c>
      <c r="K411" s="42">
        <v>92708179.216199994</v>
      </c>
      <c r="L411" s="47">
        <f t="shared" si="97"/>
        <v>225032634.96340001</v>
      </c>
      <c r="M411" s="46"/>
      <c r="N411" s="38"/>
      <c r="O411" s="145" t="s">
        <v>926</v>
      </c>
      <c r="P411" s="146"/>
      <c r="Q411" s="56"/>
      <c r="R411" s="56">
        <f>R405+R406+R407+R408+R409+R410</f>
        <v>840184094.3434</v>
      </c>
      <c r="S411" s="56">
        <f t="shared" ref="S411:X411" si="105">S405+S406+S407+S408+S409+S410</f>
        <v>0</v>
      </c>
      <c r="T411" s="56">
        <f t="shared" si="105"/>
        <v>94070558.37349999</v>
      </c>
      <c r="U411" s="56">
        <f t="shared" si="105"/>
        <v>25205522.8303</v>
      </c>
      <c r="V411" s="56">
        <f t="shared" si="105"/>
        <v>0</v>
      </c>
      <c r="W411" s="56">
        <f t="shared" si="105"/>
        <v>25205522.8303</v>
      </c>
      <c r="X411" s="56">
        <f t="shared" si="105"/>
        <v>1984385174.3295999</v>
      </c>
      <c r="Y411" s="49">
        <f t="shared" si="101"/>
        <v>2943845349.8767996</v>
      </c>
    </row>
    <row r="412" spans="1:27" ht="24.9" customHeight="1">
      <c r="A412" s="143"/>
      <c r="B412" s="138"/>
      <c r="C412" s="38">
        <v>25</v>
      </c>
      <c r="D412" s="42" t="s">
        <v>927</v>
      </c>
      <c r="E412" s="42">
        <v>135746054.66800001</v>
      </c>
      <c r="F412" s="42">
        <f t="shared" si="98"/>
        <v>-11651464.66</v>
      </c>
      <c r="G412" s="42">
        <v>7476646.0464000003</v>
      </c>
      <c r="H412" s="42">
        <v>4072381.64</v>
      </c>
      <c r="I412" s="42"/>
      <c r="J412" s="42">
        <f t="shared" si="102"/>
        <v>4072381.64</v>
      </c>
      <c r="K412" s="42">
        <v>97451789.589300007</v>
      </c>
      <c r="L412" s="47">
        <f t="shared" si="97"/>
        <v>233095407.28370002</v>
      </c>
      <c r="M412" s="46"/>
      <c r="N412" s="144" t="s">
        <v>928</v>
      </c>
      <c r="O412" s="145"/>
      <c r="P412" s="146"/>
      <c r="Q412" s="57"/>
      <c r="R412" s="57">
        <v>92469146405.350006</v>
      </c>
      <c r="S412" s="57">
        <f>-1411741644.82</f>
        <v>-1411741644.8199999</v>
      </c>
      <c r="T412" s="57">
        <v>5070786501.5699997</v>
      </c>
      <c r="U412" s="57">
        <v>2774074392.1500001</v>
      </c>
      <c r="V412" s="57">
        <v>542054801.48000002</v>
      </c>
      <c r="W412" s="57">
        <v>2232019590.6799998</v>
      </c>
      <c r="X412" s="57">
        <v>70942575996.75</v>
      </c>
      <c r="Y412" s="49">
        <f t="shared" si="101"/>
        <v>169302786849.53</v>
      </c>
    </row>
    <row r="413" spans="1:27">
      <c r="C413" s="52"/>
      <c r="D413" s="53"/>
      <c r="E413" s="43">
        <f>SUM(E388:E412)</f>
        <v>3034359230.1549997</v>
      </c>
      <c r="F413" s="43">
        <f t="shared" ref="F413:K413" si="106">F388+F389+F390+F391+F392+F393+F394+F395+F396+F397+F398+F399+F400+F401+F402+F403+F404+F405+F406+F407+F408+F409+F410+F411+F412</f>
        <v>-267983687.17999995</v>
      </c>
      <c r="G413" s="43">
        <f t="shared" si="106"/>
        <v>166179579.12470001</v>
      </c>
      <c r="H413" s="43">
        <f t="shared" si="106"/>
        <v>91030776.904499993</v>
      </c>
      <c r="I413" s="43">
        <f t="shared" si="106"/>
        <v>0</v>
      </c>
      <c r="J413" s="43">
        <f t="shared" si="106"/>
        <v>91030776.904499993</v>
      </c>
      <c r="K413" s="43">
        <f t="shared" si="106"/>
        <v>2146180802.3598998</v>
      </c>
      <c r="L413" s="49">
        <f>SUM(L388:L412)</f>
        <v>5169766701.3640995</v>
      </c>
      <c r="M413" s="55">
        <v>0</v>
      </c>
      <c r="O413" s="144"/>
      <c r="P413" s="145"/>
      <c r="Q413" s="146"/>
      <c r="R413" s="58"/>
      <c r="S413" s="58"/>
      <c r="T413" s="58"/>
      <c r="U413" s="58"/>
      <c r="V413" s="58"/>
      <c r="W413" s="58"/>
      <c r="X413" s="58"/>
      <c r="Y413" s="47"/>
      <c r="AA413" s="59"/>
    </row>
    <row r="415" spans="1:27">
      <c r="Y415" s="59"/>
    </row>
  </sheetData>
  <mergeCells count="102">
    <mergeCell ref="A1:X1"/>
    <mergeCell ref="A2:Y2"/>
    <mergeCell ref="B3:X3"/>
    <mergeCell ref="B24:C24"/>
    <mergeCell ref="O26:P26"/>
    <mergeCell ref="B46:C46"/>
    <mergeCell ref="O61:P61"/>
    <mergeCell ref="B78:C78"/>
    <mergeCell ref="O83:P83"/>
    <mergeCell ref="N7:N25"/>
    <mergeCell ref="N27:N60"/>
    <mergeCell ref="N62:N82"/>
    <mergeCell ref="B100:C100"/>
    <mergeCell ref="O105:P105"/>
    <mergeCell ref="B121:C121"/>
    <mergeCell ref="O122:P122"/>
    <mergeCell ref="B130:C130"/>
    <mergeCell ref="O143:P143"/>
    <mergeCell ref="B154:C154"/>
    <mergeCell ref="O157:P157"/>
    <mergeCell ref="B182:C182"/>
    <mergeCell ref="N84:N104"/>
    <mergeCell ref="N106:N121"/>
    <mergeCell ref="N123:N142"/>
    <mergeCell ref="N144:N156"/>
    <mergeCell ref="N158:N182"/>
    <mergeCell ref="O183:P183"/>
    <mergeCell ref="B201:C201"/>
    <mergeCell ref="O204:P204"/>
    <mergeCell ref="O223:P223"/>
    <mergeCell ref="B227:C227"/>
    <mergeCell ref="B241:C241"/>
    <mergeCell ref="O254:P254"/>
    <mergeCell ref="B260:C260"/>
    <mergeCell ref="B277:C277"/>
    <mergeCell ref="N184:N203"/>
    <mergeCell ref="N205:N222"/>
    <mergeCell ref="N224:N253"/>
    <mergeCell ref="N255:N287"/>
    <mergeCell ref="A336:A362"/>
    <mergeCell ref="A364:A386"/>
    <mergeCell ref="O288:P288"/>
    <mergeCell ref="B295:C295"/>
    <mergeCell ref="O306:P306"/>
    <mergeCell ref="B307:C307"/>
    <mergeCell ref="O330:P330"/>
    <mergeCell ref="B335:C335"/>
    <mergeCell ref="O354:P354"/>
    <mergeCell ref="B363:C363"/>
    <mergeCell ref="O371:P371"/>
    <mergeCell ref="N289:N305"/>
    <mergeCell ref="N307:N329"/>
    <mergeCell ref="N331:N353"/>
    <mergeCell ref="N355:N370"/>
    <mergeCell ref="B364:B386"/>
    <mergeCell ref="B388:B412"/>
    <mergeCell ref="B387:C387"/>
    <mergeCell ref="O389:P389"/>
    <mergeCell ref="O404:P404"/>
    <mergeCell ref="O411:P411"/>
    <mergeCell ref="N412:P412"/>
    <mergeCell ref="O413:Q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N372:N388"/>
    <mergeCell ref="N390:N403"/>
    <mergeCell ref="N405:N410"/>
    <mergeCell ref="P7:P25"/>
    <mergeCell ref="P27:P60"/>
    <mergeCell ref="P62:P82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topLeftCell="F30" workbookViewId="0">
      <selection activeCell="O46" sqref="O46"/>
    </sheetView>
  </sheetViews>
  <sheetFormatPr defaultColWidth="8.88671875" defaultRowHeight="18"/>
  <cols>
    <col min="1" max="1" width="8.88671875" style="10"/>
    <col min="2" max="2" width="20" style="10" customWidth="1"/>
    <col min="3" max="3" width="24.5546875" style="10" customWidth="1"/>
    <col min="4" max="4" width="26" style="10" customWidth="1"/>
    <col min="5" max="5" width="23.109375" style="10" customWidth="1"/>
    <col min="6" max="6" width="24.88671875" style="10" customWidth="1"/>
    <col min="7" max="7" width="20.5546875" style="10" customWidth="1"/>
    <col min="8" max="8" width="23.44140625" style="10" customWidth="1"/>
    <col min="9" max="9" width="26.44140625" style="10" customWidth="1"/>
    <col min="10" max="10" width="27.88671875" style="10" customWidth="1"/>
    <col min="11" max="16384" width="8.88671875" style="10"/>
  </cols>
  <sheetData>
    <row r="1" spans="1:10">
      <c r="A1" s="151" t="s">
        <v>17</v>
      </c>
      <c r="B1" s="152"/>
      <c r="C1" s="152"/>
      <c r="D1" s="152"/>
      <c r="E1" s="152"/>
      <c r="F1" s="152"/>
      <c r="G1" s="152"/>
      <c r="H1" s="152"/>
      <c r="I1" s="152"/>
      <c r="J1" s="153"/>
    </row>
    <row r="2" spans="1:10">
      <c r="A2" s="151" t="s">
        <v>61</v>
      </c>
      <c r="B2" s="152"/>
      <c r="C2" s="152"/>
      <c r="D2" s="152"/>
      <c r="E2" s="152"/>
      <c r="F2" s="152"/>
      <c r="G2" s="152"/>
      <c r="H2" s="152"/>
      <c r="I2" s="152"/>
      <c r="J2" s="153"/>
    </row>
    <row r="3" spans="1:10">
      <c r="A3" s="134" t="s">
        <v>929</v>
      </c>
      <c r="B3" s="135"/>
      <c r="C3" s="135"/>
      <c r="D3" s="135"/>
      <c r="E3" s="135"/>
      <c r="F3" s="135"/>
      <c r="G3" s="135"/>
      <c r="H3" s="135"/>
      <c r="I3" s="135"/>
      <c r="J3" s="136"/>
    </row>
    <row r="4" spans="1:10" ht="31.8">
      <c r="A4" s="18" t="s">
        <v>21</v>
      </c>
      <c r="B4" s="18" t="s">
        <v>129</v>
      </c>
      <c r="C4" s="19" t="s">
        <v>47</v>
      </c>
      <c r="D4" s="20" t="s">
        <v>48</v>
      </c>
      <c r="E4" s="21" t="s">
        <v>24</v>
      </c>
      <c r="F4" s="22" t="s">
        <v>930</v>
      </c>
      <c r="G4" s="23" t="s">
        <v>931</v>
      </c>
      <c r="H4" s="23" t="s">
        <v>932</v>
      </c>
      <c r="I4" s="22" t="s">
        <v>25</v>
      </c>
      <c r="J4" s="1" t="s">
        <v>933</v>
      </c>
    </row>
    <row r="5" spans="1:10">
      <c r="A5" s="18"/>
      <c r="B5" s="18"/>
      <c r="C5" s="110" t="s">
        <v>27</v>
      </c>
      <c r="D5" s="110" t="s">
        <v>27</v>
      </c>
      <c r="E5" s="110" t="s">
        <v>27</v>
      </c>
      <c r="F5" s="110" t="s">
        <v>27</v>
      </c>
      <c r="G5" s="110" t="s">
        <v>27</v>
      </c>
      <c r="H5" s="110" t="s">
        <v>27</v>
      </c>
      <c r="I5" s="110" t="s">
        <v>27</v>
      </c>
      <c r="J5" s="110" t="s">
        <v>27</v>
      </c>
    </row>
    <row r="6" spans="1:10">
      <c r="A6" s="24">
        <v>1</v>
      </c>
      <c r="B6" s="25" t="s">
        <v>84</v>
      </c>
      <c r="C6" s="26">
        <v>1919305241.29845</v>
      </c>
      <c r="D6" s="26">
        <v>0</v>
      </c>
      <c r="E6" s="26">
        <v>110072843.69930001</v>
      </c>
      <c r="F6" s="26">
        <v>57579157.238953397</v>
      </c>
      <c r="G6" s="27">
        <f>F6/2</f>
        <v>28789578.619476698</v>
      </c>
      <c r="H6" s="27">
        <f>F6-G6</f>
        <v>28789578.619476698</v>
      </c>
      <c r="I6" s="26">
        <v>1223580204.8176</v>
      </c>
      <c r="J6" s="30">
        <f>C6+D6+E6+H6+I6</f>
        <v>3281747868.4348269</v>
      </c>
    </row>
    <row r="7" spans="1:10">
      <c r="A7" s="24">
        <v>2</v>
      </c>
      <c r="B7" s="25" t="s">
        <v>85</v>
      </c>
      <c r="C7" s="26">
        <v>2420928096.7137899</v>
      </c>
      <c r="D7" s="26">
        <f>-29166666.69</f>
        <v>-29166666.690000001</v>
      </c>
      <c r="E7" s="26">
        <v>115092870.03730001</v>
      </c>
      <c r="F7" s="26">
        <v>72627842.901413605</v>
      </c>
      <c r="G7" s="27">
        <v>0</v>
      </c>
      <c r="H7" s="27">
        <f t="shared" ref="H7:H42" si="0">F7-G7</f>
        <v>72627842.901413605</v>
      </c>
      <c r="I7" s="26">
        <v>1519225927.2679</v>
      </c>
      <c r="J7" s="30">
        <f t="shared" ref="J7:J42" si="1">C7+D7+E7+H7+I7</f>
        <v>4098708070.2304034</v>
      </c>
    </row>
    <row r="8" spans="1:10">
      <c r="A8" s="24">
        <v>3</v>
      </c>
      <c r="B8" s="25" t="s">
        <v>86</v>
      </c>
      <c r="C8" s="26">
        <v>3224533964.4243698</v>
      </c>
      <c r="D8" s="26">
        <v>0</v>
      </c>
      <c r="E8" s="26">
        <v>157567440.83680001</v>
      </c>
      <c r="F8" s="26">
        <v>96736018.932731107</v>
      </c>
      <c r="G8" s="27">
        <f>F8/2</f>
        <v>48368009.466365553</v>
      </c>
      <c r="H8" s="27">
        <f t="shared" si="0"/>
        <v>48368009.466365553</v>
      </c>
      <c r="I8" s="26">
        <v>2112463910.2544999</v>
      </c>
      <c r="J8" s="30">
        <f t="shared" si="1"/>
        <v>5542933324.9820347</v>
      </c>
    </row>
    <row r="9" spans="1:10">
      <c r="A9" s="24">
        <v>4</v>
      </c>
      <c r="B9" s="25" t="s">
        <v>87</v>
      </c>
      <c r="C9" s="26">
        <v>2434011048.8141799</v>
      </c>
      <c r="D9" s="26">
        <v>0</v>
      </c>
      <c r="E9" s="26">
        <v>158934165.03819999</v>
      </c>
      <c r="F9" s="26">
        <v>73020331.464425206</v>
      </c>
      <c r="G9" s="27">
        <v>0</v>
      </c>
      <c r="H9" s="27">
        <f t="shared" si="0"/>
        <v>73020331.464425206</v>
      </c>
      <c r="I9" s="26">
        <v>1773599573.8203001</v>
      </c>
      <c r="J9" s="30">
        <f t="shared" si="1"/>
        <v>4439565119.137105</v>
      </c>
    </row>
    <row r="10" spans="1:10">
      <c r="A10" s="24">
        <v>5</v>
      </c>
      <c r="B10" s="25" t="s">
        <v>88</v>
      </c>
      <c r="C10" s="26">
        <v>2763084200.8401899</v>
      </c>
      <c r="D10" s="26">
        <v>0</v>
      </c>
      <c r="E10" s="26">
        <v>125740059.12620001</v>
      </c>
      <c r="F10" s="26">
        <v>82892526.025205806</v>
      </c>
      <c r="G10" s="27">
        <v>0</v>
      </c>
      <c r="H10" s="27">
        <f t="shared" si="0"/>
        <v>82892526.025205806</v>
      </c>
      <c r="I10" s="26">
        <v>1663124779.6744001</v>
      </c>
      <c r="J10" s="30">
        <f t="shared" si="1"/>
        <v>4634841565.6659956</v>
      </c>
    </row>
    <row r="11" spans="1:10">
      <c r="A11" s="24">
        <v>6</v>
      </c>
      <c r="B11" s="25" t="s">
        <v>89</v>
      </c>
      <c r="C11" s="26">
        <v>1124676407.8331101</v>
      </c>
      <c r="D11" s="26">
        <v>0</v>
      </c>
      <c r="E11" s="26">
        <v>51997373.697999999</v>
      </c>
      <c r="F11" s="26">
        <v>33740292.234993197</v>
      </c>
      <c r="G11" s="27">
        <f>F11/2</f>
        <v>16870146.117496599</v>
      </c>
      <c r="H11" s="27">
        <f t="shared" si="0"/>
        <v>16870146.117496599</v>
      </c>
      <c r="I11" s="26">
        <v>1025837022.5553</v>
      </c>
      <c r="J11" s="30">
        <f t="shared" si="1"/>
        <v>2219380950.2039065</v>
      </c>
    </row>
    <row r="12" spans="1:10">
      <c r="A12" s="24">
        <v>7</v>
      </c>
      <c r="B12" s="25" t="s">
        <v>90</v>
      </c>
      <c r="C12" s="26">
        <v>3006663249.5598998</v>
      </c>
      <c r="D12" s="26">
        <f>-139538498.5201</f>
        <v>-139538498.5201</v>
      </c>
      <c r="E12" s="26">
        <v>132592924.0856</v>
      </c>
      <c r="F12" s="26">
        <v>90199897.486797094</v>
      </c>
      <c r="G12" s="27">
        <f>F12/2</f>
        <v>45099948.743398547</v>
      </c>
      <c r="H12" s="27">
        <f t="shared" si="0"/>
        <v>45099948.743398547</v>
      </c>
      <c r="I12" s="26">
        <v>1785577471.7513001</v>
      </c>
      <c r="J12" s="30">
        <f t="shared" si="1"/>
        <v>4830395095.6200981</v>
      </c>
    </row>
    <row r="13" spans="1:10">
      <c r="A13" s="24">
        <v>8</v>
      </c>
      <c r="B13" s="25" t="s">
        <v>91</v>
      </c>
      <c r="C13" s="26">
        <v>3264335263.9062099</v>
      </c>
      <c r="D13" s="26">
        <v>0</v>
      </c>
      <c r="E13" s="26">
        <v>146881888.5688</v>
      </c>
      <c r="F13" s="26">
        <v>97930057.917186394</v>
      </c>
      <c r="G13" s="27">
        <v>0</v>
      </c>
      <c r="H13" s="27">
        <f t="shared" si="0"/>
        <v>97930057.917186394</v>
      </c>
      <c r="I13" s="26">
        <v>1952941856.1182001</v>
      </c>
      <c r="J13" s="30">
        <f t="shared" si="1"/>
        <v>5462089066.510396</v>
      </c>
    </row>
    <row r="14" spans="1:10" ht="27" customHeight="1">
      <c r="A14" s="24">
        <v>9</v>
      </c>
      <c r="B14" s="25" t="s">
        <v>92</v>
      </c>
      <c r="C14" s="26">
        <v>2104414131.4438801</v>
      </c>
      <c r="D14" s="26">
        <f>-38551266.18</f>
        <v>-38551266.18</v>
      </c>
      <c r="E14" s="26">
        <v>101558730.5848</v>
      </c>
      <c r="F14" s="26">
        <v>63132423.943316497</v>
      </c>
      <c r="G14" s="27">
        <f>F14/2</f>
        <v>31566211.971658248</v>
      </c>
      <c r="H14" s="27">
        <f t="shared" si="0"/>
        <v>31566211.971658248</v>
      </c>
      <c r="I14" s="26">
        <v>1278919692.6259</v>
      </c>
      <c r="J14" s="30">
        <f t="shared" si="1"/>
        <v>3477907500.4462385</v>
      </c>
    </row>
    <row r="15" spans="1:10">
      <c r="A15" s="24">
        <v>10</v>
      </c>
      <c r="B15" s="25" t="s">
        <v>93</v>
      </c>
      <c r="C15" s="26">
        <v>2696504890.2333002</v>
      </c>
      <c r="D15" s="26">
        <v>0</v>
      </c>
      <c r="E15" s="26">
        <v>174582732.20660001</v>
      </c>
      <c r="F15" s="26">
        <v>80895146.706999004</v>
      </c>
      <c r="G15" s="27">
        <f>F15/2</f>
        <v>40447573.353499502</v>
      </c>
      <c r="H15" s="27">
        <f t="shared" si="0"/>
        <v>40447573.353499502</v>
      </c>
      <c r="I15" s="26">
        <v>2195696869.8157001</v>
      </c>
      <c r="J15" s="30">
        <f t="shared" si="1"/>
        <v>5107232065.6091003</v>
      </c>
    </row>
    <row r="16" spans="1:10">
      <c r="A16" s="24">
        <v>11</v>
      </c>
      <c r="B16" s="25" t="s">
        <v>94</v>
      </c>
      <c r="C16" s="26">
        <v>1556709950.4976699</v>
      </c>
      <c r="D16" s="26">
        <f>-46795742.9999</f>
        <v>-46795742.999899998</v>
      </c>
      <c r="E16" s="26">
        <v>73780252.295399994</v>
      </c>
      <c r="F16" s="26">
        <v>46701298.514930099</v>
      </c>
      <c r="G16" s="27">
        <v>0</v>
      </c>
      <c r="H16" s="27">
        <f t="shared" si="0"/>
        <v>46701298.514930099</v>
      </c>
      <c r="I16" s="26">
        <v>1020078960.0333</v>
      </c>
      <c r="J16" s="30">
        <f t="shared" si="1"/>
        <v>2650474718.3413997</v>
      </c>
    </row>
    <row r="17" spans="1:10">
      <c r="A17" s="24">
        <v>12</v>
      </c>
      <c r="B17" s="25" t="s">
        <v>95</v>
      </c>
      <c r="C17" s="26">
        <v>2063191215.12515</v>
      </c>
      <c r="D17" s="26">
        <v>0</v>
      </c>
      <c r="E17" s="26">
        <v>135189651.27680001</v>
      </c>
      <c r="F17" s="26">
        <v>61895736.453754403</v>
      </c>
      <c r="G17" s="27">
        <f>F17/2</f>
        <v>30947868.226877201</v>
      </c>
      <c r="H17" s="27">
        <f t="shared" si="0"/>
        <v>30947868.226877201</v>
      </c>
      <c r="I17" s="26">
        <v>1502878016.5150001</v>
      </c>
      <c r="J17" s="30">
        <f t="shared" si="1"/>
        <v>3732206751.1438274</v>
      </c>
    </row>
    <row r="18" spans="1:10">
      <c r="A18" s="24">
        <v>13</v>
      </c>
      <c r="B18" s="25" t="s">
        <v>96</v>
      </c>
      <c r="C18" s="26">
        <v>1638248645.0966001</v>
      </c>
      <c r="D18" s="26">
        <v>0</v>
      </c>
      <c r="E18" s="26">
        <v>87262017.524900004</v>
      </c>
      <c r="F18" s="26">
        <v>49147459.352898099</v>
      </c>
      <c r="G18" s="27">
        <v>0</v>
      </c>
      <c r="H18" s="27">
        <f t="shared" si="0"/>
        <v>49147459.352898099</v>
      </c>
      <c r="I18" s="26">
        <v>1173676799.3618</v>
      </c>
      <c r="J18" s="30">
        <f t="shared" si="1"/>
        <v>2948334921.3361979</v>
      </c>
    </row>
    <row r="19" spans="1:10">
      <c r="A19" s="24">
        <v>14</v>
      </c>
      <c r="B19" s="25" t="s">
        <v>97</v>
      </c>
      <c r="C19" s="26">
        <v>2096232948.0351501</v>
      </c>
      <c r="D19" s="26">
        <v>0</v>
      </c>
      <c r="E19" s="26">
        <v>114298634.52500001</v>
      </c>
      <c r="F19" s="26">
        <v>62886988.441054396</v>
      </c>
      <c r="G19" s="27">
        <v>0</v>
      </c>
      <c r="H19" s="27">
        <f t="shared" si="0"/>
        <v>62886988.441054396</v>
      </c>
      <c r="I19" s="26">
        <v>1344940716.4258001</v>
      </c>
      <c r="J19" s="30">
        <f t="shared" si="1"/>
        <v>3618359287.4270048</v>
      </c>
    </row>
    <row r="20" spans="1:10">
      <c r="A20" s="24">
        <v>15</v>
      </c>
      <c r="B20" s="25" t="s">
        <v>98</v>
      </c>
      <c r="C20" s="26">
        <v>1436340280.0585401</v>
      </c>
      <c r="D20" s="26">
        <f>-53983557.43</f>
        <v>-53983557.43</v>
      </c>
      <c r="E20" s="26">
        <v>68317439.078700006</v>
      </c>
      <c r="F20" s="26">
        <v>43090208.401756302</v>
      </c>
      <c r="G20" s="27">
        <v>0</v>
      </c>
      <c r="H20" s="27">
        <f t="shared" si="0"/>
        <v>43090208.401756302</v>
      </c>
      <c r="I20" s="26">
        <v>892074644.4993</v>
      </c>
      <c r="J20" s="30">
        <f t="shared" si="1"/>
        <v>2385839014.6082964</v>
      </c>
    </row>
    <row r="21" spans="1:10">
      <c r="A21" s="24">
        <v>16</v>
      </c>
      <c r="B21" s="25" t="s">
        <v>99</v>
      </c>
      <c r="C21" s="26">
        <v>2809418453.4923301</v>
      </c>
      <c r="D21" s="26">
        <v>0</v>
      </c>
      <c r="E21" s="26">
        <v>152260083.62819999</v>
      </c>
      <c r="F21" s="26">
        <v>84282553.6047699</v>
      </c>
      <c r="G21" s="27">
        <f>F21/2</f>
        <v>42141276.80238495</v>
      </c>
      <c r="H21" s="27">
        <f t="shared" si="0"/>
        <v>42141276.80238495</v>
      </c>
      <c r="I21" s="26">
        <v>1849772286.2888</v>
      </c>
      <c r="J21" s="30">
        <f t="shared" si="1"/>
        <v>4853592100.2117147</v>
      </c>
    </row>
    <row r="22" spans="1:10">
      <c r="A22" s="24">
        <v>17</v>
      </c>
      <c r="B22" s="25" t="s">
        <v>100</v>
      </c>
      <c r="C22" s="26">
        <v>2951558601.0857301</v>
      </c>
      <c r="D22" s="26">
        <v>0</v>
      </c>
      <c r="E22" s="26">
        <v>141541241.17410001</v>
      </c>
      <c r="F22" s="26">
        <v>88546758.032571897</v>
      </c>
      <c r="G22" s="27">
        <v>0</v>
      </c>
      <c r="H22" s="27">
        <f t="shared" si="0"/>
        <v>88546758.032571897</v>
      </c>
      <c r="I22" s="26">
        <v>2016968428.9635999</v>
      </c>
      <c r="J22" s="30">
        <f t="shared" si="1"/>
        <v>5198615029.2560015</v>
      </c>
    </row>
    <row r="23" spans="1:10">
      <c r="A23" s="24">
        <v>18</v>
      </c>
      <c r="B23" s="25" t="s">
        <v>101</v>
      </c>
      <c r="C23" s="26">
        <v>3319307130.1134</v>
      </c>
      <c r="D23" s="26">
        <v>0</v>
      </c>
      <c r="E23" s="26">
        <v>171495120.90439999</v>
      </c>
      <c r="F23" s="26">
        <v>99579213.903401896</v>
      </c>
      <c r="G23" s="27">
        <v>0</v>
      </c>
      <c r="H23" s="27">
        <f t="shared" si="0"/>
        <v>99579213.903401896</v>
      </c>
      <c r="I23" s="26">
        <v>2178138963.5608001</v>
      </c>
      <c r="J23" s="30">
        <f t="shared" si="1"/>
        <v>5768520428.4820023</v>
      </c>
    </row>
    <row r="24" spans="1:10">
      <c r="A24" s="24">
        <v>19</v>
      </c>
      <c r="B24" s="25" t="s">
        <v>102</v>
      </c>
      <c r="C24" s="26">
        <v>5284621434.77806</v>
      </c>
      <c r="D24" s="26">
        <f>-512664445.0398</f>
        <v>-512664445.03979999</v>
      </c>
      <c r="E24" s="26">
        <v>289419401.15170002</v>
      </c>
      <c r="F24" s="26">
        <v>158538643.04334199</v>
      </c>
      <c r="G24" s="27">
        <v>0</v>
      </c>
      <c r="H24" s="27">
        <f t="shared" si="0"/>
        <v>158538643.04334199</v>
      </c>
      <c r="I24" s="26">
        <v>3734514195.1623998</v>
      </c>
      <c r="J24" s="30">
        <f t="shared" si="1"/>
        <v>8954429229.0957012</v>
      </c>
    </row>
    <row r="25" spans="1:10">
      <c r="A25" s="24">
        <v>20</v>
      </c>
      <c r="B25" s="25" t="s">
        <v>103</v>
      </c>
      <c r="C25" s="26">
        <v>4023272250.1187401</v>
      </c>
      <c r="D25" s="26">
        <v>0</v>
      </c>
      <c r="E25" s="26">
        <v>187282877.90650001</v>
      </c>
      <c r="F25" s="26">
        <v>120698167.503562</v>
      </c>
      <c r="G25" s="27">
        <v>0</v>
      </c>
      <c r="H25" s="27">
        <f t="shared" si="0"/>
        <v>120698167.503562</v>
      </c>
      <c r="I25" s="26">
        <v>2466924428.0816998</v>
      </c>
      <c r="J25" s="30">
        <f t="shared" si="1"/>
        <v>6798177723.6105022</v>
      </c>
    </row>
    <row r="26" spans="1:10">
      <c r="A26" s="24">
        <v>21</v>
      </c>
      <c r="B26" s="25" t="s">
        <v>104</v>
      </c>
      <c r="C26" s="26">
        <v>2539116644.3920398</v>
      </c>
      <c r="D26" s="26">
        <v>0</v>
      </c>
      <c r="E26" s="26">
        <v>112567285.0062</v>
      </c>
      <c r="F26" s="26">
        <v>76173499.331761196</v>
      </c>
      <c r="G26" s="27">
        <f>F26/2</f>
        <v>38086749.665880598</v>
      </c>
      <c r="H26" s="27">
        <f t="shared" si="0"/>
        <v>38086749.665880598</v>
      </c>
      <c r="I26" s="26">
        <v>1500381795.6893001</v>
      </c>
      <c r="J26" s="30">
        <f t="shared" si="1"/>
        <v>4190152474.7534204</v>
      </c>
    </row>
    <row r="27" spans="1:10">
      <c r="A27" s="24">
        <v>22</v>
      </c>
      <c r="B27" s="25" t="s">
        <v>105</v>
      </c>
      <c r="C27" s="26">
        <v>2624363038.5022302</v>
      </c>
      <c r="D27" s="26">
        <f>-187142998.77</f>
        <v>-187142998.77000001</v>
      </c>
      <c r="E27" s="26">
        <v>117282266.07889999</v>
      </c>
      <c r="F27" s="26">
        <v>78730891.155066997</v>
      </c>
      <c r="G27" s="27">
        <f>F27/2</f>
        <v>39365445.577533498</v>
      </c>
      <c r="H27" s="27">
        <f t="shared" si="0"/>
        <v>39365445.577533498</v>
      </c>
      <c r="I27" s="26">
        <v>1523067000.7235999</v>
      </c>
      <c r="J27" s="30">
        <f t="shared" si="1"/>
        <v>4116934752.1122637</v>
      </c>
    </row>
    <row r="28" spans="1:10">
      <c r="A28" s="24">
        <v>23</v>
      </c>
      <c r="B28" s="25" t="s">
        <v>106</v>
      </c>
      <c r="C28" s="26">
        <v>1857011738.4373801</v>
      </c>
      <c r="D28" s="26">
        <v>0</v>
      </c>
      <c r="E28" s="26">
        <v>96079017.842500001</v>
      </c>
      <c r="F28" s="26">
        <v>55710352.153121397</v>
      </c>
      <c r="G28" s="27">
        <f>F28/2</f>
        <v>27855176.076560698</v>
      </c>
      <c r="H28" s="27">
        <f t="shared" si="0"/>
        <v>27855176.076560698</v>
      </c>
      <c r="I28" s="26">
        <v>1197540279.2514</v>
      </c>
      <c r="J28" s="30">
        <f t="shared" si="1"/>
        <v>3178486211.6078405</v>
      </c>
    </row>
    <row r="29" spans="1:10">
      <c r="A29" s="24">
        <v>24</v>
      </c>
      <c r="B29" s="25" t="s">
        <v>107</v>
      </c>
      <c r="C29" s="26">
        <v>3163412417.7154398</v>
      </c>
      <c r="D29" s="26">
        <v>0</v>
      </c>
      <c r="E29" s="26">
        <v>433483594.3265</v>
      </c>
      <c r="F29" s="26">
        <v>94902372.531463102</v>
      </c>
      <c r="G29" s="27">
        <v>0</v>
      </c>
      <c r="H29" s="27">
        <f t="shared" si="0"/>
        <v>94902372.531463102</v>
      </c>
      <c r="I29" s="26">
        <v>8487268644.6780996</v>
      </c>
      <c r="J29" s="30">
        <f t="shared" si="1"/>
        <v>12179067029.251503</v>
      </c>
    </row>
    <row r="30" spans="1:10" ht="27.75" customHeight="1">
      <c r="A30" s="24">
        <v>25</v>
      </c>
      <c r="B30" s="25" t="s">
        <v>108</v>
      </c>
      <c r="C30" s="26">
        <v>1656774534.78087</v>
      </c>
      <c r="D30" s="26">
        <f>-39238127.2401</f>
        <v>-39238127.240099996</v>
      </c>
      <c r="E30" s="26">
        <v>74803299.404100001</v>
      </c>
      <c r="F30" s="26">
        <v>49703236.043426201</v>
      </c>
      <c r="G30" s="27">
        <v>0</v>
      </c>
      <c r="H30" s="27">
        <f t="shared" si="0"/>
        <v>49703236.043426201</v>
      </c>
      <c r="I30" s="26">
        <v>919226943.08510005</v>
      </c>
      <c r="J30" s="30">
        <f t="shared" si="1"/>
        <v>2661269886.0733962</v>
      </c>
    </row>
    <row r="31" spans="1:10">
      <c r="A31" s="24">
        <v>26</v>
      </c>
      <c r="B31" s="25" t="s">
        <v>109</v>
      </c>
      <c r="C31" s="26">
        <v>3066561865.04039</v>
      </c>
      <c r="D31" s="26">
        <v>0</v>
      </c>
      <c r="E31" s="26">
        <v>141739327.27669999</v>
      </c>
      <c r="F31" s="26">
        <v>91996855.951211706</v>
      </c>
      <c r="G31" s="27">
        <f>F31/2</f>
        <v>45998427.975605853</v>
      </c>
      <c r="H31" s="27">
        <f t="shared" si="0"/>
        <v>45998427.975605853</v>
      </c>
      <c r="I31" s="26">
        <v>1926073916.4295001</v>
      </c>
      <c r="J31" s="30">
        <f t="shared" si="1"/>
        <v>5180373536.7221966</v>
      </c>
    </row>
    <row r="32" spans="1:10">
      <c r="A32" s="24">
        <v>27</v>
      </c>
      <c r="B32" s="25" t="s">
        <v>110</v>
      </c>
      <c r="C32" s="26">
        <v>2187674146.9488301</v>
      </c>
      <c r="D32" s="26">
        <f>-115776950.3997</f>
        <v>-115776950.3997</v>
      </c>
      <c r="E32" s="26">
        <v>146188146.2493</v>
      </c>
      <c r="F32" s="26">
        <v>65630224.408464998</v>
      </c>
      <c r="G32" s="27">
        <v>0</v>
      </c>
      <c r="H32" s="27">
        <f t="shared" si="0"/>
        <v>65630224.408464998</v>
      </c>
      <c r="I32" s="26">
        <v>1594174451.0922999</v>
      </c>
      <c r="J32" s="30">
        <f t="shared" si="1"/>
        <v>3877890018.2991953</v>
      </c>
    </row>
    <row r="33" spans="1:10">
      <c r="A33" s="24">
        <v>28</v>
      </c>
      <c r="B33" s="25" t="s">
        <v>111</v>
      </c>
      <c r="C33" s="26">
        <v>2089367190.4345601</v>
      </c>
      <c r="D33" s="26">
        <f>-47177126.8198</f>
        <v>-47177126.819799997</v>
      </c>
      <c r="E33" s="26">
        <v>114890359.9721</v>
      </c>
      <c r="F33" s="26">
        <v>62681015.713036902</v>
      </c>
      <c r="G33" s="27">
        <f>F33/2</f>
        <v>31340507.856518451</v>
      </c>
      <c r="H33" s="27">
        <f t="shared" si="0"/>
        <v>31340507.856518451</v>
      </c>
      <c r="I33" s="26">
        <v>1424926695.6426001</v>
      </c>
      <c r="J33" s="30">
        <f t="shared" si="1"/>
        <v>3613347627.0859785</v>
      </c>
    </row>
    <row r="34" spans="1:10">
      <c r="A34" s="24">
        <v>29</v>
      </c>
      <c r="B34" s="25" t="s">
        <v>112</v>
      </c>
      <c r="C34" s="26">
        <v>2830100685.36903</v>
      </c>
      <c r="D34" s="26">
        <f>-82028645.0998</f>
        <v>-82028645.099800006</v>
      </c>
      <c r="E34" s="26">
        <v>154369666.2949</v>
      </c>
      <c r="F34" s="26">
        <v>84903020.561070904</v>
      </c>
      <c r="G34" s="27">
        <v>0</v>
      </c>
      <c r="H34" s="27">
        <f t="shared" si="0"/>
        <v>84903020.561070904</v>
      </c>
      <c r="I34" s="26">
        <v>1983618613.1975</v>
      </c>
      <c r="J34" s="30">
        <f t="shared" si="1"/>
        <v>4970963340.3227005</v>
      </c>
    </row>
    <row r="35" spans="1:10">
      <c r="A35" s="24">
        <v>30</v>
      </c>
      <c r="B35" s="25" t="s">
        <v>113</v>
      </c>
      <c r="C35" s="26">
        <v>3569951197.8748498</v>
      </c>
      <c r="D35" s="26">
        <f>-83688581.4598</f>
        <v>-83688581.459800005</v>
      </c>
      <c r="E35" s="26">
        <v>222090470.26320001</v>
      </c>
      <c r="F35" s="26">
        <v>107098535.93624599</v>
      </c>
      <c r="G35" s="27">
        <v>0</v>
      </c>
      <c r="H35" s="27">
        <f t="shared" si="0"/>
        <v>107098535.93624599</v>
      </c>
      <c r="I35" s="26">
        <v>3177463432.1046</v>
      </c>
      <c r="J35" s="30">
        <f t="shared" si="1"/>
        <v>6992915054.7190952</v>
      </c>
    </row>
    <row r="36" spans="1:10">
      <c r="A36" s="24">
        <v>31</v>
      </c>
      <c r="B36" s="25" t="s">
        <v>114</v>
      </c>
      <c r="C36" s="26">
        <v>2237881077.7711601</v>
      </c>
      <c r="D36" s="26">
        <v>0</v>
      </c>
      <c r="E36" s="26">
        <v>105965270.49950001</v>
      </c>
      <c r="F36" s="26">
        <v>67136432.333134905</v>
      </c>
      <c r="G36" s="27">
        <f>F36/2</f>
        <v>33568216.166567452</v>
      </c>
      <c r="H36" s="27">
        <f t="shared" si="0"/>
        <v>33568216.166567452</v>
      </c>
      <c r="I36" s="26">
        <v>1309438457.0667</v>
      </c>
      <c r="J36" s="30">
        <f t="shared" si="1"/>
        <v>3686853021.5039272</v>
      </c>
    </row>
    <row r="37" spans="1:10">
      <c r="A37" s="24">
        <v>32</v>
      </c>
      <c r="B37" s="25" t="s">
        <v>115</v>
      </c>
      <c r="C37" s="26">
        <v>2773977657.0859199</v>
      </c>
      <c r="D37" s="26">
        <v>0</v>
      </c>
      <c r="E37" s="26">
        <v>174184259.83860001</v>
      </c>
      <c r="F37" s="26">
        <v>83219329.712577596</v>
      </c>
      <c r="G37" s="27">
        <f>F37/2</f>
        <v>41609664.856288798</v>
      </c>
      <c r="H37" s="27">
        <f t="shared" si="0"/>
        <v>41609664.856288798</v>
      </c>
      <c r="I37" s="26">
        <v>4118623293.566</v>
      </c>
      <c r="J37" s="30">
        <f t="shared" si="1"/>
        <v>7108394875.3468094</v>
      </c>
    </row>
    <row r="38" spans="1:10">
      <c r="A38" s="24">
        <v>33</v>
      </c>
      <c r="B38" s="25" t="s">
        <v>116</v>
      </c>
      <c r="C38" s="26">
        <v>2793824845.6698098</v>
      </c>
      <c r="D38" s="26">
        <f>-35989038.1698</f>
        <v>-35989038.169799998</v>
      </c>
      <c r="E38" s="26">
        <v>126401761.9835</v>
      </c>
      <c r="F38" s="26">
        <v>83814745.370094195</v>
      </c>
      <c r="G38" s="27">
        <v>0</v>
      </c>
      <c r="H38" s="27">
        <f t="shared" si="0"/>
        <v>83814745.370094195</v>
      </c>
      <c r="I38" s="26">
        <v>1639686053.4837999</v>
      </c>
      <c r="J38" s="30">
        <f t="shared" si="1"/>
        <v>4607738368.3374043</v>
      </c>
    </row>
    <row r="39" spans="1:10">
      <c r="A39" s="24">
        <v>34</v>
      </c>
      <c r="B39" s="25" t="s">
        <v>117</v>
      </c>
      <c r="C39" s="26">
        <v>2093981068.74175</v>
      </c>
      <c r="D39" s="26">
        <v>0</v>
      </c>
      <c r="E39" s="26">
        <v>85353713.155200005</v>
      </c>
      <c r="F39" s="26">
        <v>62819432.062252402</v>
      </c>
      <c r="G39" s="27">
        <v>0</v>
      </c>
      <c r="H39" s="27">
        <f t="shared" si="0"/>
        <v>62819432.062252402</v>
      </c>
      <c r="I39" s="26">
        <v>1097622710.9928</v>
      </c>
      <c r="J39" s="30">
        <f t="shared" si="1"/>
        <v>3339776924.9520025</v>
      </c>
    </row>
    <row r="40" spans="1:10">
      <c r="A40" s="24">
        <v>35</v>
      </c>
      <c r="B40" s="25" t="s">
        <v>118</v>
      </c>
      <c r="C40" s="26">
        <v>2105314453.5974801</v>
      </c>
      <c r="D40" s="26">
        <v>0</v>
      </c>
      <c r="E40" s="26">
        <v>88254368.972599998</v>
      </c>
      <c r="F40" s="26">
        <v>63159433.607924297</v>
      </c>
      <c r="G40" s="27">
        <v>0</v>
      </c>
      <c r="H40" s="27">
        <f t="shared" si="0"/>
        <v>63159433.607924297</v>
      </c>
      <c r="I40" s="26">
        <v>1210659796.5437</v>
      </c>
      <c r="J40" s="30">
        <f t="shared" si="1"/>
        <v>3467388052.7217045</v>
      </c>
    </row>
    <row r="41" spans="1:10">
      <c r="A41" s="24">
        <v>36</v>
      </c>
      <c r="B41" s="25" t="s">
        <v>119</v>
      </c>
      <c r="C41" s="26">
        <v>1902292345.1738801</v>
      </c>
      <c r="D41" s="26">
        <v>0</v>
      </c>
      <c r="E41" s="26">
        <v>87195388.688500002</v>
      </c>
      <c r="F41" s="26">
        <v>57068770.355216503</v>
      </c>
      <c r="G41" s="27">
        <v>0</v>
      </c>
      <c r="H41" s="27">
        <f t="shared" si="0"/>
        <v>57068770.355216503</v>
      </c>
      <c r="I41" s="26">
        <v>1137483991.2846</v>
      </c>
      <c r="J41" s="30">
        <f t="shared" si="1"/>
        <v>3184040495.5021963</v>
      </c>
    </row>
    <row r="42" spans="1:10">
      <c r="A42" s="24">
        <v>37</v>
      </c>
      <c r="B42" s="25" t="s">
        <v>913</v>
      </c>
      <c r="C42" s="26">
        <v>840184094.34339797</v>
      </c>
      <c r="D42" s="26">
        <v>0</v>
      </c>
      <c r="E42" s="26">
        <v>94070558.373500004</v>
      </c>
      <c r="F42" s="26">
        <v>25205522.830301899</v>
      </c>
      <c r="G42" s="27">
        <v>0</v>
      </c>
      <c r="H42" s="27">
        <f t="shared" si="0"/>
        <v>25205522.830301899</v>
      </c>
      <c r="I42" s="26">
        <v>1984385174.3296001</v>
      </c>
      <c r="J42" s="30">
        <f t="shared" si="1"/>
        <v>2943845349.8768001</v>
      </c>
    </row>
    <row r="43" spans="1:10">
      <c r="A43" s="8"/>
      <c r="B43" s="8"/>
      <c r="C43" s="28">
        <f>SUM(C6:C42)</f>
        <v>92469146405.347748</v>
      </c>
      <c r="D43" s="28">
        <f t="shared" ref="D43:G43" si="2">SUM(D6:D42)</f>
        <v>-1411741644.8188</v>
      </c>
      <c r="E43" s="28">
        <f t="shared" si="2"/>
        <v>5070786501.5730991</v>
      </c>
      <c r="F43" s="28">
        <f t="shared" si="2"/>
        <v>2774074392.1604338</v>
      </c>
      <c r="G43" s="28">
        <f t="shared" si="2"/>
        <v>542054801.47611272</v>
      </c>
      <c r="H43" s="28">
        <f t="shared" ref="H43:J43" si="3">SUM(H6:H42)</f>
        <v>2232019590.6843214</v>
      </c>
      <c r="I43" s="28">
        <f t="shared" si="3"/>
        <v>70942575996.754822</v>
      </c>
      <c r="J43" s="28">
        <f t="shared" si="3"/>
        <v>169302786849.54117</v>
      </c>
    </row>
    <row r="44" spans="1:10">
      <c r="D44" s="29"/>
    </row>
    <row r="45" spans="1:10">
      <c r="J45" s="31"/>
    </row>
    <row r="46" spans="1:10">
      <c r="J46" s="31"/>
    </row>
  </sheetData>
  <mergeCells count="3">
    <mergeCell ref="A1:J1"/>
    <mergeCell ref="A2:J2"/>
    <mergeCell ref="A3:J3"/>
  </mergeCells>
  <pageMargins left="0.118055555555556" right="0.118055555555556" top="0.55069444444444404" bottom="0.156944444444444" header="0.31458333333333299" footer="0.31458333333333299"/>
  <pageSetup paperSize="9" scale="5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workbookViewId="0">
      <selection activeCell="A4" sqref="A4"/>
    </sheetView>
  </sheetViews>
  <sheetFormatPr defaultColWidth="8.88671875" defaultRowHeight="18"/>
  <cols>
    <col min="1" max="1" width="8.88671875" style="10"/>
    <col min="2" max="2" width="26.109375" style="10" customWidth="1"/>
    <col min="3" max="3" width="23.44140625" style="10" customWidth="1"/>
    <col min="4" max="4" width="23.109375" style="10" customWidth="1"/>
    <col min="5" max="16384" width="8.88671875" style="10"/>
  </cols>
  <sheetData>
    <row r="1" spans="1:4">
      <c r="A1" s="154" t="s">
        <v>122</v>
      </c>
      <c r="B1" s="154"/>
      <c r="C1" s="154"/>
      <c r="D1" s="154"/>
    </row>
    <row r="2" spans="1:4">
      <c r="A2" s="154" t="s">
        <v>61</v>
      </c>
      <c r="B2" s="154"/>
      <c r="C2" s="154"/>
      <c r="D2" s="154"/>
    </row>
    <row r="3" spans="1:4" ht="54.75" customHeight="1">
      <c r="A3" s="155" t="s">
        <v>934</v>
      </c>
      <c r="B3" s="155"/>
      <c r="C3" s="155"/>
      <c r="D3" s="155"/>
    </row>
    <row r="4" spans="1:4" ht="54.75" customHeight="1">
      <c r="A4" s="1" t="s">
        <v>935</v>
      </c>
      <c r="B4" s="1" t="s">
        <v>124</v>
      </c>
      <c r="C4" s="11" t="s">
        <v>47</v>
      </c>
      <c r="D4" s="1" t="s">
        <v>26</v>
      </c>
    </row>
    <row r="5" spans="1:4">
      <c r="A5" s="12"/>
      <c r="B5" s="12"/>
      <c r="C5" s="110" t="s">
        <v>27</v>
      </c>
      <c r="D5" s="110" t="s">
        <v>27</v>
      </c>
    </row>
    <row r="6" spans="1:4">
      <c r="A6" s="14">
        <v>1</v>
      </c>
      <c r="B6" s="15" t="s">
        <v>84</v>
      </c>
      <c r="C6" s="16">
        <v>82201378.790713504</v>
      </c>
      <c r="D6" s="17">
        <f t="shared" ref="D6:D41" si="0">SUM(C6:C6)</f>
        <v>82201378.790713504</v>
      </c>
    </row>
    <row r="7" spans="1:4">
      <c r="A7" s="14">
        <v>2</v>
      </c>
      <c r="B7" s="15" t="s">
        <v>85</v>
      </c>
      <c r="C7" s="16">
        <v>87448131.159448206</v>
      </c>
      <c r="D7" s="17">
        <f t="shared" si="0"/>
        <v>87448131.159448206</v>
      </c>
    </row>
    <row r="8" spans="1:4">
      <c r="A8" s="14">
        <v>3</v>
      </c>
      <c r="B8" s="15" t="s">
        <v>86</v>
      </c>
      <c r="C8" s="16">
        <v>88260779.769855097</v>
      </c>
      <c r="D8" s="17">
        <f t="shared" si="0"/>
        <v>88260779.769855097</v>
      </c>
    </row>
    <row r="9" spans="1:4">
      <c r="A9" s="14">
        <v>4</v>
      </c>
      <c r="B9" s="15" t="s">
        <v>87</v>
      </c>
      <c r="C9" s="16">
        <v>87284307.380898505</v>
      </c>
      <c r="D9" s="17">
        <f t="shared" si="0"/>
        <v>87284307.380898505</v>
      </c>
    </row>
    <row r="10" spans="1:4">
      <c r="A10" s="14">
        <v>5</v>
      </c>
      <c r="B10" s="15" t="s">
        <v>88</v>
      </c>
      <c r="C10" s="16">
        <v>105005946.146559</v>
      </c>
      <c r="D10" s="17">
        <f t="shared" si="0"/>
        <v>105005946.146559</v>
      </c>
    </row>
    <row r="11" spans="1:4">
      <c r="A11" s="14">
        <v>6</v>
      </c>
      <c r="B11" s="15" t="s">
        <v>89</v>
      </c>
      <c r="C11" s="16">
        <v>77674554.072571307</v>
      </c>
      <c r="D11" s="17">
        <f t="shared" si="0"/>
        <v>77674554.072571307</v>
      </c>
    </row>
    <row r="12" spans="1:4" ht="30" customHeight="1">
      <c r="A12" s="14">
        <v>7</v>
      </c>
      <c r="B12" s="15" t="s">
        <v>90</v>
      </c>
      <c r="C12" s="16">
        <v>98449862.520198494</v>
      </c>
      <c r="D12" s="17">
        <f t="shared" si="0"/>
        <v>98449862.520198494</v>
      </c>
    </row>
    <row r="13" spans="1:4">
      <c r="A13" s="14">
        <v>8</v>
      </c>
      <c r="B13" s="15" t="s">
        <v>91</v>
      </c>
      <c r="C13" s="16">
        <v>109068338.427251</v>
      </c>
      <c r="D13" s="17">
        <f t="shared" si="0"/>
        <v>109068338.427251</v>
      </c>
    </row>
    <row r="14" spans="1:4">
      <c r="A14" s="14">
        <v>9</v>
      </c>
      <c r="B14" s="15" t="s">
        <v>92</v>
      </c>
      <c r="C14" s="16">
        <v>88275831.883911401</v>
      </c>
      <c r="D14" s="17">
        <f t="shared" si="0"/>
        <v>88275831.883911401</v>
      </c>
    </row>
    <row r="15" spans="1:4">
      <c r="A15" s="14">
        <v>10</v>
      </c>
      <c r="B15" s="15" t="s">
        <v>93</v>
      </c>
      <c r="C15" s="16">
        <v>89133958.546717405</v>
      </c>
      <c r="D15" s="17">
        <f t="shared" si="0"/>
        <v>89133958.546717405</v>
      </c>
    </row>
    <row r="16" spans="1:4">
      <c r="A16" s="14">
        <v>11</v>
      </c>
      <c r="B16" s="15" t="s">
        <v>94</v>
      </c>
      <c r="C16" s="16">
        <v>78536980.854239807</v>
      </c>
      <c r="D16" s="17">
        <f t="shared" si="0"/>
        <v>78536980.854239807</v>
      </c>
    </row>
    <row r="17" spans="1:4">
      <c r="A17" s="14">
        <v>12</v>
      </c>
      <c r="B17" s="15" t="s">
        <v>95</v>
      </c>
      <c r="C17" s="16">
        <v>82083732.068306595</v>
      </c>
      <c r="D17" s="17">
        <f t="shared" si="0"/>
        <v>82083732.068306595</v>
      </c>
    </row>
    <row r="18" spans="1:4">
      <c r="A18" s="14">
        <v>13</v>
      </c>
      <c r="B18" s="15" t="s">
        <v>96</v>
      </c>
      <c r="C18" s="16">
        <v>78492662.893635601</v>
      </c>
      <c r="D18" s="17">
        <f t="shared" si="0"/>
        <v>78492662.893635601</v>
      </c>
    </row>
    <row r="19" spans="1:4">
      <c r="A19" s="14">
        <v>14</v>
      </c>
      <c r="B19" s="15" t="s">
        <v>97</v>
      </c>
      <c r="C19" s="16">
        <v>88283450.684217706</v>
      </c>
      <c r="D19" s="17">
        <f t="shared" si="0"/>
        <v>88283450.684217706</v>
      </c>
    </row>
    <row r="20" spans="1:4">
      <c r="A20" s="14">
        <v>15</v>
      </c>
      <c r="B20" s="15" t="s">
        <v>98</v>
      </c>
      <c r="C20" s="16">
        <v>82687147.373276904</v>
      </c>
      <c r="D20" s="17">
        <f t="shared" si="0"/>
        <v>82687147.373276904</v>
      </c>
    </row>
    <row r="21" spans="1:4">
      <c r="A21" s="14">
        <v>16</v>
      </c>
      <c r="B21" s="15" t="s">
        <v>99</v>
      </c>
      <c r="C21" s="16">
        <v>91272090.121992201</v>
      </c>
      <c r="D21" s="17">
        <f t="shared" si="0"/>
        <v>91272090.121992201</v>
      </c>
    </row>
    <row r="22" spans="1:4">
      <c r="A22" s="14">
        <v>17</v>
      </c>
      <c r="B22" s="15" t="s">
        <v>100</v>
      </c>
      <c r="C22" s="16">
        <v>98171599.709479004</v>
      </c>
      <c r="D22" s="17">
        <f t="shared" si="0"/>
        <v>98171599.709479004</v>
      </c>
    </row>
    <row r="23" spans="1:4">
      <c r="A23" s="14">
        <v>18</v>
      </c>
      <c r="B23" s="15" t="s">
        <v>101</v>
      </c>
      <c r="C23" s="16">
        <v>115019447.441756</v>
      </c>
      <c r="D23" s="17">
        <f t="shared" si="0"/>
        <v>115019447.441756</v>
      </c>
    </row>
    <row r="24" spans="1:4">
      <c r="A24" s="14">
        <v>19</v>
      </c>
      <c r="B24" s="15" t="s">
        <v>102</v>
      </c>
      <c r="C24" s="16">
        <v>139243846.22929099</v>
      </c>
      <c r="D24" s="17">
        <f t="shared" si="0"/>
        <v>139243846.22929099</v>
      </c>
    </row>
    <row r="25" spans="1:4">
      <c r="A25" s="14">
        <v>20</v>
      </c>
      <c r="B25" s="15" t="s">
        <v>103</v>
      </c>
      <c r="C25" s="16">
        <v>107910017.954375</v>
      </c>
      <c r="D25" s="17">
        <f t="shared" si="0"/>
        <v>107910017.954375</v>
      </c>
    </row>
    <row r="26" spans="1:4">
      <c r="A26" s="14">
        <v>21</v>
      </c>
      <c r="B26" s="15" t="s">
        <v>104</v>
      </c>
      <c r="C26" s="16">
        <v>92695243.791319802</v>
      </c>
      <c r="D26" s="17">
        <f t="shared" si="0"/>
        <v>92695243.791319802</v>
      </c>
    </row>
    <row r="27" spans="1:4">
      <c r="A27" s="14">
        <v>22</v>
      </c>
      <c r="B27" s="15" t="s">
        <v>105</v>
      </c>
      <c r="C27" s="16">
        <v>97023936.444776997</v>
      </c>
      <c r="D27" s="17">
        <f t="shared" si="0"/>
        <v>97023936.444776997</v>
      </c>
    </row>
    <row r="28" spans="1:4">
      <c r="A28" s="14">
        <v>23</v>
      </c>
      <c r="B28" s="15" t="s">
        <v>106</v>
      </c>
      <c r="C28" s="16">
        <v>78142712.2674063</v>
      </c>
      <c r="D28" s="17">
        <f t="shared" si="0"/>
        <v>78142712.2674063</v>
      </c>
    </row>
    <row r="29" spans="1:4">
      <c r="A29" s="14">
        <v>24</v>
      </c>
      <c r="B29" s="15" t="s">
        <v>107</v>
      </c>
      <c r="C29" s="16">
        <v>117600461.295505</v>
      </c>
      <c r="D29" s="17">
        <f t="shared" si="0"/>
        <v>117600461.295505</v>
      </c>
    </row>
    <row r="30" spans="1:4">
      <c r="A30" s="14">
        <v>25</v>
      </c>
      <c r="B30" s="15" t="s">
        <v>108</v>
      </c>
      <c r="C30" s="16">
        <v>80956017.818558097</v>
      </c>
      <c r="D30" s="17">
        <f t="shared" si="0"/>
        <v>80956017.818558097</v>
      </c>
    </row>
    <row r="31" spans="1:4">
      <c r="A31" s="14">
        <v>26</v>
      </c>
      <c r="B31" s="15" t="s">
        <v>109</v>
      </c>
      <c r="C31" s="16">
        <v>103984400.40083601</v>
      </c>
      <c r="D31" s="17">
        <f t="shared" si="0"/>
        <v>103984400.40083601</v>
      </c>
    </row>
    <row r="32" spans="1:4">
      <c r="A32" s="14">
        <v>27</v>
      </c>
      <c r="B32" s="15" t="s">
        <v>110</v>
      </c>
      <c r="C32" s="16">
        <v>81557278.305739194</v>
      </c>
      <c r="D32" s="17">
        <f t="shared" si="0"/>
        <v>81557278.305739194</v>
      </c>
    </row>
    <row r="33" spans="1:4">
      <c r="A33" s="14">
        <v>28</v>
      </c>
      <c r="B33" s="15" t="s">
        <v>111</v>
      </c>
      <c r="C33" s="16">
        <v>81718852.4079386</v>
      </c>
      <c r="D33" s="17">
        <f t="shared" si="0"/>
        <v>81718852.4079386</v>
      </c>
    </row>
    <row r="34" spans="1:4">
      <c r="A34" s="14">
        <v>29</v>
      </c>
      <c r="B34" s="15" t="s">
        <v>112</v>
      </c>
      <c r="C34" s="16">
        <v>80062171.284478694</v>
      </c>
      <c r="D34" s="17">
        <f t="shared" si="0"/>
        <v>80062171.284478694</v>
      </c>
    </row>
    <row r="35" spans="1:4">
      <c r="A35" s="14">
        <v>30</v>
      </c>
      <c r="B35" s="15" t="s">
        <v>113</v>
      </c>
      <c r="C35" s="16">
        <v>98460740.057604805</v>
      </c>
      <c r="D35" s="17">
        <f t="shared" si="0"/>
        <v>98460740.057604805</v>
      </c>
    </row>
    <row r="36" spans="1:4">
      <c r="A36" s="14">
        <v>31</v>
      </c>
      <c r="B36" s="15" t="s">
        <v>114</v>
      </c>
      <c r="C36" s="16">
        <v>91670193.6577788</v>
      </c>
      <c r="D36" s="17">
        <f t="shared" si="0"/>
        <v>91670193.6577788</v>
      </c>
    </row>
    <row r="37" spans="1:4">
      <c r="A37" s="14">
        <v>32</v>
      </c>
      <c r="B37" s="15" t="s">
        <v>115</v>
      </c>
      <c r="C37" s="16">
        <v>94673618.738021895</v>
      </c>
      <c r="D37" s="17">
        <f t="shared" si="0"/>
        <v>94673618.738021895</v>
      </c>
    </row>
    <row r="38" spans="1:4">
      <c r="A38" s="14">
        <v>33</v>
      </c>
      <c r="B38" s="15" t="s">
        <v>116</v>
      </c>
      <c r="C38" s="16">
        <v>96747843.621785894</v>
      </c>
      <c r="D38" s="17">
        <f t="shared" si="0"/>
        <v>96747843.621785894</v>
      </c>
    </row>
    <row r="39" spans="1:4">
      <c r="A39" s="14">
        <v>34</v>
      </c>
      <c r="B39" s="15" t="s">
        <v>117</v>
      </c>
      <c r="C39" s="16">
        <v>84561657.538901493</v>
      </c>
      <c r="D39" s="17">
        <f t="shared" si="0"/>
        <v>84561657.538901493</v>
      </c>
    </row>
    <row r="40" spans="1:4">
      <c r="A40" s="14">
        <v>35</v>
      </c>
      <c r="B40" s="15" t="s">
        <v>118</v>
      </c>
      <c r="C40" s="16">
        <v>87172213.785828099</v>
      </c>
      <c r="D40" s="17">
        <f t="shared" si="0"/>
        <v>87172213.785828099</v>
      </c>
    </row>
    <row r="41" spans="1:4">
      <c r="A41" s="14">
        <v>36</v>
      </c>
      <c r="B41" s="15" t="s">
        <v>119</v>
      </c>
      <c r="C41" s="16">
        <v>87357865.147372499</v>
      </c>
      <c r="D41" s="17">
        <f t="shared" si="0"/>
        <v>87357865.147372499</v>
      </c>
    </row>
    <row r="42" spans="1:4">
      <c r="A42" s="151" t="s">
        <v>26</v>
      </c>
      <c r="B42" s="153"/>
      <c r="C42" s="9">
        <f>SUM(C6:C41)</f>
        <v>3328889270.592546</v>
      </c>
      <c r="D42" s="9">
        <f t="shared" ref="D42" si="1">SUM(D6:D41)</f>
        <v>3328889270.592546</v>
      </c>
    </row>
  </sheetData>
  <mergeCells count="4">
    <mergeCell ref="A1:D1"/>
    <mergeCell ref="A2:D2"/>
    <mergeCell ref="A3:D3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80"/>
  <sheetViews>
    <sheetView workbookViewId="0">
      <selection sqref="A1:D1"/>
    </sheetView>
  </sheetViews>
  <sheetFormatPr defaultColWidth="17.6640625" defaultRowHeight="13.2"/>
  <cols>
    <col min="1" max="1" width="9.6640625" customWidth="1"/>
    <col min="3" max="3" width="23.109375" customWidth="1"/>
    <col min="4" max="4" width="26.109375" customWidth="1"/>
  </cols>
  <sheetData>
    <row r="1" spans="1:4" ht="17.399999999999999">
      <c r="A1" s="156" t="s">
        <v>17</v>
      </c>
      <c r="B1" s="156"/>
      <c r="C1" s="156"/>
      <c r="D1" s="156"/>
    </row>
    <row r="2" spans="1:4" ht="17.399999999999999">
      <c r="A2" s="156" t="s">
        <v>61</v>
      </c>
      <c r="B2" s="156"/>
      <c r="C2" s="156"/>
      <c r="D2" s="156"/>
    </row>
    <row r="3" spans="1:4" ht="74.25" customHeight="1">
      <c r="A3" s="157" t="s">
        <v>936</v>
      </c>
      <c r="B3" s="157"/>
      <c r="C3" s="157"/>
      <c r="D3" s="157"/>
    </row>
    <row r="4" spans="1:4" ht="34.799999999999997">
      <c r="A4" s="2" t="s">
        <v>937</v>
      </c>
      <c r="B4" s="2" t="s">
        <v>938</v>
      </c>
      <c r="C4" s="3" t="s">
        <v>939</v>
      </c>
      <c r="D4" s="3" t="s">
        <v>940</v>
      </c>
    </row>
    <row r="5" spans="1:4" ht="18">
      <c r="A5" s="4"/>
      <c r="B5" s="4"/>
      <c r="C5" s="4"/>
      <c r="D5" s="4"/>
    </row>
    <row r="6" spans="1:4" ht="18">
      <c r="A6" s="5">
        <v>1</v>
      </c>
      <c r="B6" s="6" t="s">
        <v>84</v>
      </c>
      <c r="C6" s="6" t="s">
        <v>130</v>
      </c>
      <c r="D6" s="7">
        <v>2949827.3418000001</v>
      </c>
    </row>
    <row r="7" spans="1:4" ht="18">
      <c r="A7" s="5">
        <v>2</v>
      </c>
      <c r="B7" s="6" t="s">
        <v>84</v>
      </c>
      <c r="C7" s="6" t="s">
        <v>132</v>
      </c>
      <c r="D7" s="7">
        <v>4921402.6434000004</v>
      </c>
    </row>
    <row r="8" spans="1:4" ht="18">
      <c r="A8" s="5">
        <v>3</v>
      </c>
      <c r="B8" s="6" t="s">
        <v>84</v>
      </c>
      <c r="C8" s="6" t="s">
        <v>134</v>
      </c>
      <c r="D8" s="7">
        <v>3462748.6052999999</v>
      </c>
    </row>
    <row r="9" spans="1:4" ht="18">
      <c r="A9" s="5">
        <v>4</v>
      </c>
      <c r="B9" s="6" t="s">
        <v>84</v>
      </c>
      <c r="C9" s="6" t="s">
        <v>136</v>
      </c>
      <c r="D9" s="7">
        <v>3528165.7928999998</v>
      </c>
    </row>
    <row r="10" spans="1:4" ht="18">
      <c r="A10" s="5">
        <v>5</v>
      </c>
      <c r="B10" s="6" t="s">
        <v>84</v>
      </c>
      <c r="C10" s="6" t="s">
        <v>138</v>
      </c>
      <c r="D10" s="7">
        <v>3211321.8665999998</v>
      </c>
    </row>
    <row r="11" spans="1:4" ht="36">
      <c r="A11" s="5">
        <v>6</v>
      </c>
      <c r="B11" s="6" t="s">
        <v>84</v>
      </c>
      <c r="C11" s="6" t="s">
        <v>140</v>
      </c>
      <c r="D11" s="7">
        <v>3316465.4268</v>
      </c>
    </row>
    <row r="12" spans="1:4" ht="36">
      <c r="A12" s="5">
        <v>7</v>
      </c>
      <c r="B12" s="6" t="s">
        <v>84</v>
      </c>
      <c r="C12" s="6" t="s">
        <v>141</v>
      </c>
      <c r="D12" s="7">
        <v>3217859.7640999998</v>
      </c>
    </row>
    <row r="13" spans="1:4" ht="18">
      <c r="A13" s="5">
        <v>8</v>
      </c>
      <c r="B13" s="6" t="s">
        <v>84</v>
      </c>
      <c r="C13" s="6" t="s">
        <v>143</v>
      </c>
      <c r="D13" s="7">
        <v>3137613.9226000002</v>
      </c>
    </row>
    <row r="14" spans="1:4" ht="18">
      <c r="A14" s="5">
        <v>9</v>
      </c>
      <c r="B14" s="6" t="s">
        <v>84</v>
      </c>
      <c r="C14" s="6" t="s">
        <v>145</v>
      </c>
      <c r="D14" s="7">
        <v>3385038.6093000001</v>
      </c>
    </row>
    <row r="15" spans="1:4" ht="18">
      <c r="A15" s="5">
        <v>10</v>
      </c>
      <c r="B15" s="6" t="s">
        <v>84</v>
      </c>
      <c r="C15" s="6" t="s">
        <v>147</v>
      </c>
      <c r="D15" s="7">
        <v>3435129.2546000001</v>
      </c>
    </row>
    <row r="16" spans="1:4" ht="18">
      <c r="A16" s="5">
        <v>11</v>
      </c>
      <c r="B16" s="6" t="s">
        <v>84</v>
      </c>
      <c r="C16" s="6" t="s">
        <v>149</v>
      </c>
      <c r="D16" s="7">
        <v>3756588.611</v>
      </c>
    </row>
    <row r="17" spans="1:4" ht="18">
      <c r="A17" s="5">
        <v>12</v>
      </c>
      <c r="B17" s="6" t="s">
        <v>84</v>
      </c>
      <c r="C17" s="6" t="s">
        <v>151</v>
      </c>
      <c r="D17" s="7">
        <v>3616927.0293000001</v>
      </c>
    </row>
    <row r="18" spans="1:4" ht="18">
      <c r="A18" s="5">
        <v>13</v>
      </c>
      <c r="B18" s="6" t="s">
        <v>84</v>
      </c>
      <c r="C18" s="6" t="s">
        <v>153</v>
      </c>
      <c r="D18" s="7">
        <v>2761965.2604</v>
      </c>
    </row>
    <row r="19" spans="1:4" ht="18">
      <c r="A19" s="5">
        <v>14</v>
      </c>
      <c r="B19" s="6" t="s">
        <v>84</v>
      </c>
      <c r="C19" s="6" t="s">
        <v>155</v>
      </c>
      <c r="D19" s="7">
        <v>2609679.9131999998</v>
      </c>
    </row>
    <row r="20" spans="1:4" ht="18">
      <c r="A20" s="5">
        <v>15</v>
      </c>
      <c r="B20" s="6" t="s">
        <v>84</v>
      </c>
      <c r="C20" s="6" t="s">
        <v>157</v>
      </c>
      <c r="D20" s="7">
        <v>2717441.2023999998</v>
      </c>
    </row>
    <row r="21" spans="1:4" ht="18">
      <c r="A21" s="5">
        <v>16</v>
      </c>
      <c r="B21" s="6" t="s">
        <v>84</v>
      </c>
      <c r="C21" s="6" t="s">
        <v>159</v>
      </c>
      <c r="D21" s="7">
        <v>4050828.5218000002</v>
      </c>
    </row>
    <row r="22" spans="1:4" ht="18">
      <c r="A22" s="5">
        <v>17</v>
      </c>
      <c r="B22" s="6" t="s">
        <v>84</v>
      </c>
      <c r="C22" s="6" t="s">
        <v>161</v>
      </c>
      <c r="D22" s="7">
        <v>3500153.4736000001</v>
      </c>
    </row>
    <row r="23" spans="1:4" ht="18">
      <c r="A23" s="5">
        <v>18</v>
      </c>
      <c r="B23" s="6" t="s">
        <v>85</v>
      </c>
      <c r="C23" s="6" t="s">
        <v>166</v>
      </c>
      <c r="D23" s="7">
        <v>3589521.5991000002</v>
      </c>
    </row>
    <row r="24" spans="1:4" ht="18">
      <c r="A24" s="5">
        <v>19</v>
      </c>
      <c r="B24" s="6" t="s">
        <v>85</v>
      </c>
      <c r="C24" s="6" t="s">
        <v>168</v>
      </c>
      <c r="D24" s="7">
        <v>4385129.6886</v>
      </c>
    </row>
    <row r="25" spans="1:4" ht="18">
      <c r="A25" s="5">
        <v>20</v>
      </c>
      <c r="B25" s="6" t="s">
        <v>85</v>
      </c>
      <c r="C25" s="6" t="s">
        <v>169</v>
      </c>
      <c r="D25" s="7">
        <v>3733939.1861</v>
      </c>
    </row>
    <row r="26" spans="1:4" ht="18">
      <c r="A26" s="5">
        <v>21</v>
      </c>
      <c r="B26" s="6" t="s">
        <v>85</v>
      </c>
      <c r="C26" s="6" t="s">
        <v>171</v>
      </c>
      <c r="D26" s="7">
        <v>3269117.5581999999</v>
      </c>
    </row>
    <row r="27" spans="1:4" ht="18">
      <c r="A27" s="5">
        <v>22</v>
      </c>
      <c r="B27" s="6" t="s">
        <v>85</v>
      </c>
      <c r="C27" s="6" t="s">
        <v>173</v>
      </c>
      <c r="D27" s="7">
        <v>3234908.9717999999</v>
      </c>
    </row>
    <row r="28" spans="1:4" ht="18">
      <c r="A28" s="5">
        <v>23</v>
      </c>
      <c r="B28" s="6" t="s">
        <v>85</v>
      </c>
      <c r="C28" s="6" t="s">
        <v>175</v>
      </c>
      <c r="D28" s="7">
        <v>3458583.8440999999</v>
      </c>
    </row>
    <row r="29" spans="1:4" ht="18">
      <c r="A29" s="5">
        <v>24</v>
      </c>
      <c r="B29" s="6" t="s">
        <v>85</v>
      </c>
      <c r="C29" s="6" t="s">
        <v>177</v>
      </c>
      <c r="D29" s="7">
        <v>3767227.0381</v>
      </c>
    </row>
    <row r="30" spans="1:4" ht="18">
      <c r="A30" s="5">
        <v>25</v>
      </c>
      <c r="B30" s="6" t="s">
        <v>85</v>
      </c>
      <c r="C30" s="6" t="s">
        <v>179</v>
      </c>
      <c r="D30" s="7">
        <v>3940833.7414000002</v>
      </c>
    </row>
    <row r="31" spans="1:4" ht="18">
      <c r="A31" s="5">
        <v>26</v>
      </c>
      <c r="B31" s="6" t="s">
        <v>85</v>
      </c>
      <c r="C31" s="6" t="s">
        <v>181</v>
      </c>
      <c r="D31" s="7">
        <v>3426358.8631000002</v>
      </c>
    </row>
    <row r="32" spans="1:4" ht="18">
      <c r="A32" s="5">
        <v>27</v>
      </c>
      <c r="B32" s="6" t="s">
        <v>85</v>
      </c>
      <c r="C32" s="6" t="s">
        <v>183</v>
      </c>
      <c r="D32" s="7">
        <v>3067853.7645</v>
      </c>
    </row>
    <row r="33" spans="1:4" ht="18">
      <c r="A33" s="5">
        <v>28</v>
      </c>
      <c r="B33" s="6" t="s">
        <v>85</v>
      </c>
      <c r="C33" s="6" t="s">
        <v>185</v>
      </c>
      <c r="D33" s="7">
        <v>3117625.3949000002</v>
      </c>
    </row>
    <row r="34" spans="1:4" ht="18">
      <c r="A34" s="5">
        <v>29</v>
      </c>
      <c r="B34" s="6" t="s">
        <v>85</v>
      </c>
      <c r="C34" s="6" t="s">
        <v>187</v>
      </c>
      <c r="D34" s="7">
        <v>3052355.9635000001</v>
      </c>
    </row>
    <row r="35" spans="1:4" ht="18">
      <c r="A35" s="5">
        <v>30</v>
      </c>
      <c r="B35" s="6" t="s">
        <v>85</v>
      </c>
      <c r="C35" s="6" t="s">
        <v>189</v>
      </c>
      <c r="D35" s="7">
        <v>3539272.3616999998</v>
      </c>
    </row>
    <row r="36" spans="1:4" ht="18">
      <c r="A36" s="5">
        <v>31</v>
      </c>
      <c r="B36" s="6" t="s">
        <v>85</v>
      </c>
      <c r="C36" s="6" t="s">
        <v>191</v>
      </c>
      <c r="D36" s="7">
        <v>3431114.9473999999</v>
      </c>
    </row>
    <row r="37" spans="1:4" ht="18">
      <c r="A37" s="5">
        <v>32</v>
      </c>
      <c r="B37" s="6" t="s">
        <v>85</v>
      </c>
      <c r="C37" s="6" t="s">
        <v>193</v>
      </c>
      <c r="D37" s="7">
        <v>3274109.2173000001</v>
      </c>
    </row>
    <row r="38" spans="1:4" ht="18">
      <c r="A38" s="5">
        <v>33</v>
      </c>
      <c r="B38" s="6" t="s">
        <v>85</v>
      </c>
      <c r="C38" s="6" t="s">
        <v>195</v>
      </c>
      <c r="D38" s="7">
        <v>3050241.9245000002</v>
      </c>
    </row>
    <row r="39" spans="1:4" ht="18">
      <c r="A39" s="5">
        <v>34</v>
      </c>
      <c r="B39" s="6" t="s">
        <v>85</v>
      </c>
      <c r="C39" s="6" t="s">
        <v>197</v>
      </c>
      <c r="D39" s="7">
        <v>2898818.8091000002</v>
      </c>
    </row>
    <row r="40" spans="1:4" ht="18">
      <c r="A40" s="5">
        <v>35</v>
      </c>
      <c r="B40" s="6" t="s">
        <v>85</v>
      </c>
      <c r="C40" s="6" t="s">
        <v>199</v>
      </c>
      <c r="D40" s="7">
        <v>3283884.4874</v>
      </c>
    </row>
    <row r="41" spans="1:4" ht="18">
      <c r="A41" s="5">
        <v>36</v>
      </c>
      <c r="B41" s="6" t="s">
        <v>85</v>
      </c>
      <c r="C41" s="6" t="s">
        <v>201</v>
      </c>
      <c r="D41" s="7">
        <v>4133484.2105999999</v>
      </c>
    </row>
    <row r="42" spans="1:4" ht="18">
      <c r="A42" s="5">
        <v>37</v>
      </c>
      <c r="B42" s="6" t="s">
        <v>85</v>
      </c>
      <c r="C42" s="6" t="s">
        <v>203</v>
      </c>
      <c r="D42" s="7">
        <v>3541490.1672</v>
      </c>
    </row>
    <row r="43" spans="1:4" ht="18">
      <c r="A43" s="5">
        <v>38</v>
      </c>
      <c r="B43" s="6" t="s">
        <v>85</v>
      </c>
      <c r="C43" s="6" t="s">
        <v>205</v>
      </c>
      <c r="D43" s="7">
        <v>3431971.1628</v>
      </c>
    </row>
    <row r="44" spans="1:4" ht="18">
      <c r="A44" s="5">
        <v>39</v>
      </c>
      <c r="B44" s="6" t="s">
        <v>86</v>
      </c>
      <c r="C44" s="6" t="s">
        <v>210</v>
      </c>
      <c r="D44" s="7">
        <v>3295503.6428</v>
      </c>
    </row>
    <row r="45" spans="1:4" ht="18">
      <c r="A45" s="5">
        <v>40</v>
      </c>
      <c r="B45" s="6" t="s">
        <v>86</v>
      </c>
      <c r="C45" s="6" t="s">
        <v>211</v>
      </c>
      <c r="D45" s="7">
        <v>2573124.2335999999</v>
      </c>
    </row>
    <row r="46" spans="1:4" ht="18">
      <c r="A46" s="5">
        <v>41</v>
      </c>
      <c r="B46" s="6" t="s">
        <v>86</v>
      </c>
      <c r="C46" s="6" t="s">
        <v>213</v>
      </c>
      <c r="D46" s="7">
        <v>3397252.9452</v>
      </c>
    </row>
    <row r="47" spans="1:4" ht="18">
      <c r="A47" s="5">
        <v>42</v>
      </c>
      <c r="B47" s="6" t="s">
        <v>86</v>
      </c>
      <c r="C47" s="6" t="s">
        <v>215</v>
      </c>
      <c r="D47" s="7">
        <v>2604380.2533</v>
      </c>
    </row>
    <row r="48" spans="1:4" ht="18">
      <c r="A48" s="5">
        <v>43</v>
      </c>
      <c r="B48" s="6" t="s">
        <v>86</v>
      </c>
      <c r="C48" s="6" t="s">
        <v>217</v>
      </c>
      <c r="D48" s="7">
        <v>3499859.4075000002</v>
      </c>
    </row>
    <row r="49" spans="1:4" ht="18">
      <c r="A49" s="5">
        <v>44</v>
      </c>
      <c r="B49" s="6" t="s">
        <v>86</v>
      </c>
      <c r="C49" s="6" t="s">
        <v>219</v>
      </c>
      <c r="D49" s="7">
        <v>3050521.7222000002</v>
      </c>
    </row>
    <row r="50" spans="1:4" ht="18">
      <c r="A50" s="5">
        <v>45</v>
      </c>
      <c r="B50" s="6" t="s">
        <v>86</v>
      </c>
      <c r="C50" s="6" t="s">
        <v>221</v>
      </c>
      <c r="D50" s="7">
        <v>3459822.9270000001</v>
      </c>
    </row>
    <row r="51" spans="1:4" ht="18">
      <c r="A51" s="5">
        <v>46</v>
      </c>
      <c r="B51" s="6" t="s">
        <v>86</v>
      </c>
      <c r="C51" s="6" t="s">
        <v>223</v>
      </c>
      <c r="D51" s="7">
        <v>2772179.8621</v>
      </c>
    </row>
    <row r="52" spans="1:4" ht="36">
      <c r="A52" s="5">
        <v>47</v>
      </c>
      <c r="B52" s="6" t="s">
        <v>86</v>
      </c>
      <c r="C52" s="6" t="s">
        <v>225</v>
      </c>
      <c r="D52" s="7">
        <v>3217210.6494</v>
      </c>
    </row>
    <row r="53" spans="1:4" ht="18">
      <c r="A53" s="5">
        <v>48</v>
      </c>
      <c r="B53" s="6" t="s">
        <v>86</v>
      </c>
      <c r="C53" s="6" t="s">
        <v>227</v>
      </c>
      <c r="D53" s="7">
        <v>3500176.2463000002</v>
      </c>
    </row>
    <row r="54" spans="1:4" ht="18">
      <c r="A54" s="5">
        <v>49</v>
      </c>
      <c r="B54" s="6" t="s">
        <v>86</v>
      </c>
      <c r="C54" s="6" t="s">
        <v>229</v>
      </c>
      <c r="D54" s="7">
        <v>2693832.5614</v>
      </c>
    </row>
    <row r="55" spans="1:4" ht="18">
      <c r="A55" s="5">
        <v>50</v>
      </c>
      <c r="B55" s="6" t="s">
        <v>86</v>
      </c>
      <c r="C55" s="6" t="s">
        <v>231</v>
      </c>
      <c r="D55" s="7">
        <v>3186319.8558</v>
      </c>
    </row>
    <row r="56" spans="1:4" ht="18">
      <c r="A56" s="5">
        <v>51</v>
      </c>
      <c r="B56" s="6" t="s">
        <v>86</v>
      </c>
      <c r="C56" s="6" t="s">
        <v>233</v>
      </c>
      <c r="D56" s="7">
        <v>3187218.2167000002</v>
      </c>
    </row>
    <row r="57" spans="1:4" ht="18">
      <c r="A57" s="5">
        <v>52</v>
      </c>
      <c r="B57" s="6" t="s">
        <v>86</v>
      </c>
      <c r="C57" s="6" t="s">
        <v>235</v>
      </c>
      <c r="D57" s="7">
        <v>3287141.4575</v>
      </c>
    </row>
    <row r="58" spans="1:4" ht="18">
      <c r="A58" s="5">
        <v>53</v>
      </c>
      <c r="B58" s="6" t="s">
        <v>86</v>
      </c>
      <c r="C58" s="6" t="s">
        <v>237</v>
      </c>
      <c r="D58" s="7">
        <v>3003125.8576000002</v>
      </c>
    </row>
    <row r="59" spans="1:4" ht="18">
      <c r="A59" s="5">
        <v>54</v>
      </c>
      <c r="B59" s="6" t="s">
        <v>86</v>
      </c>
      <c r="C59" s="6" t="s">
        <v>239</v>
      </c>
      <c r="D59" s="7">
        <v>3066342.7855000002</v>
      </c>
    </row>
    <row r="60" spans="1:4" ht="18">
      <c r="A60" s="5">
        <v>55</v>
      </c>
      <c r="B60" s="6" t="s">
        <v>86</v>
      </c>
      <c r="C60" s="6" t="s">
        <v>241</v>
      </c>
      <c r="D60" s="7">
        <v>2862248.7185</v>
      </c>
    </row>
    <row r="61" spans="1:4" ht="18">
      <c r="A61" s="5">
        <v>56</v>
      </c>
      <c r="B61" s="6" t="s">
        <v>86</v>
      </c>
      <c r="C61" s="6" t="s">
        <v>243</v>
      </c>
      <c r="D61" s="7">
        <v>3556070.9711000002</v>
      </c>
    </row>
    <row r="62" spans="1:4" ht="18">
      <c r="A62" s="5">
        <v>57</v>
      </c>
      <c r="B62" s="6" t="s">
        <v>86</v>
      </c>
      <c r="C62" s="6" t="s">
        <v>245</v>
      </c>
      <c r="D62" s="7">
        <v>2967277.9349000002</v>
      </c>
    </row>
    <row r="63" spans="1:4" ht="18">
      <c r="A63" s="5">
        <v>58</v>
      </c>
      <c r="B63" s="6" t="s">
        <v>86</v>
      </c>
      <c r="C63" s="6" t="s">
        <v>247</v>
      </c>
      <c r="D63" s="7">
        <v>3122071.1294</v>
      </c>
    </row>
    <row r="64" spans="1:4" ht="18">
      <c r="A64" s="5">
        <v>59</v>
      </c>
      <c r="B64" s="6" t="s">
        <v>86</v>
      </c>
      <c r="C64" s="6" t="s">
        <v>249</v>
      </c>
      <c r="D64" s="7">
        <v>3247407.4363000002</v>
      </c>
    </row>
    <row r="65" spans="1:4" ht="18">
      <c r="A65" s="5">
        <v>60</v>
      </c>
      <c r="B65" s="6" t="s">
        <v>86</v>
      </c>
      <c r="C65" s="6" t="s">
        <v>251</v>
      </c>
      <c r="D65" s="7">
        <v>2791231.6864</v>
      </c>
    </row>
    <row r="66" spans="1:4" ht="18">
      <c r="A66" s="5">
        <v>61</v>
      </c>
      <c r="B66" s="6" t="s">
        <v>86</v>
      </c>
      <c r="C66" s="6" t="s">
        <v>253</v>
      </c>
      <c r="D66" s="7">
        <v>2914588.8654999998</v>
      </c>
    </row>
    <row r="67" spans="1:4" ht="18">
      <c r="A67" s="5">
        <v>62</v>
      </c>
      <c r="B67" s="6" t="s">
        <v>86</v>
      </c>
      <c r="C67" s="6" t="s">
        <v>255</v>
      </c>
      <c r="D67" s="7">
        <v>2985358.7129000002</v>
      </c>
    </row>
    <row r="68" spans="1:4" ht="18">
      <c r="A68" s="5">
        <v>63</v>
      </c>
      <c r="B68" s="6" t="s">
        <v>86</v>
      </c>
      <c r="C68" s="6" t="s">
        <v>257</v>
      </c>
      <c r="D68" s="7">
        <v>3517413.8988000001</v>
      </c>
    </row>
    <row r="69" spans="1:4" ht="18">
      <c r="A69" s="5">
        <v>64</v>
      </c>
      <c r="B69" s="6" t="s">
        <v>86</v>
      </c>
      <c r="C69" s="6" t="s">
        <v>259</v>
      </c>
      <c r="D69" s="7">
        <v>2620145.2089</v>
      </c>
    </row>
    <row r="70" spans="1:4" ht="18">
      <c r="A70" s="5">
        <v>65</v>
      </c>
      <c r="B70" s="6" t="s">
        <v>86</v>
      </c>
      <c r="C70" s="6" t="s">
        <v>261</v>
      </c>
      <c r="D70" s="7">
        <v>3214939.5684000002</v>
      </c>
    </row>
    <row r="71" spans="1:4" ht="18">
      <c r="A71" s="5">
        <v>66</v>
      </c>
      <c r="B71" s="6" t="s">
        <v>86</v>
      </c>
      <c r="C71" s="6" t="s">
        <v>263</v>
      </c>
      <c r="D71" s="7">
        <v>2621078.2747</v>
      </c>
    </row>
    <row r="72" spans="1:4" ht="18">
      <c r="A72" s="5">
        <v>67</v>
      </c>
      <c r="B72" s="6" t="s">
        <v>86</v>
      </c>
      <c r="C72" s="6" t="s">
        <v>265</v>
      </c>
      <c r="D72" s="7">
        <v>3418306.8505000002</v>
      </c>
    </row>
    <row r="73" spans="1:4" ht="36">
      <c r="A73" s="5">
        <v>68</v>
      </c>
      <c r="B73" s="6" t="s">
        <v>86</v>
      </c>
      <c r="C73" s="6" t="s">
        <v>267</v>
      </c>
      <c r="D73" s="7">
        <v>2828480.6392999999</v>
      </c>
    </row>
    <row r="74" spans="1:4" ht="18">
      <c r="A74" s="5">
        <v>69</v>
      </c>
      <c r="B74" s="6" t="s">
        <v>86</v>
      </c>
      <c r="C74" s="6" t="s">
        <v>269</v>
      </c>
      <c r="D74" s="7">
        <v>4275386.4132000003</v>
      </c>
    </row>
    <row r="75" spans="1:4" ht="18">
      <c r="A75" s="5">
        <v>70</v>
      </c>
      <c r="B75" s="6" t="s">
        <v>87</v>
      </c>
      <c r="C75" s="6" t="s">
        <v>274</v>
      </c>
      <c r="D75" s="7">
        <v>4808859.3586999997</v>
      </c>
    </row>
    <row r="76" spans="1:4" ht="18">
      <c r="A76" s="5">
        <v>71</v>
      </c>
      <c r="B76" s="6" t="s">
        <v>87</v>
      </c>
      <c r="C76" s="6" t="s">
        <v>276</v>
      </c>
      <c r="D76" s="7">
        <v>3162579.6066999999</v>
      </c>
    </row>
    <row r="77" spans="1:4" ht="18">
      <c r="A77" s="5">
        <v>72</v>
      </c>
      <c r="B77" s="6" t="s">
        <v>87</v>
      </c>
      <c r="C77" s="6" t="s">
        <v>278</v>
      </c>
      <c r="D77" s="7">
        <v>3253400.0630000001</v>
      </c>
    </row>
    <row r="78" spans="1:4" ht="18">
      <c r="A78" s="5">
        <v>73</v>
      </c>
      <c r="B78" s="6" t="s">
        <v>87</v>
      </c>
      <c r="C78" s="6" t="s">
        <v>280</v>
      </c>
      <c r="D78" s="7">
        <v>3932368.6712000002</v>
      </c>
    </row>
    <row r="79" spans="1:4" ht="18">
      <c r="A79" s="5">
        <v>74</v>
      </c>
      <c r="B79" s="6" t="s">
        <v>87</v>
      </c>
      <c r="C79" s="6" t="s">
        <v>282</v>
      </c>
      <c r="D79" s="7">
        <v>2986506.0715000001</v>
      </c>
    </row>
    <row r="80" spans="1:4" ht="18">
      <c r="A80" s="5">
        <v>75</v>
      </c>
      <c r="B80" s="6" t="s">
        <v>87</v>
      </c>
      <c r="C80" s="6" t="s">
        <v>283</v>
      </c>
      <c r="D80" s="7">
        <v>3438134.4438</v>
      </c>
    </row>
    <row r="81" spans="1:4" ht="18">
      <c r="A81" s="5">
        <v>76</v>
      </c>
      <c r="B81" s="6" t="s">
        <v>87</v>
      </c>
      <c r="C81" s="6" t="s">
        <v>285</v>
      </c>
      <c r="D81" s="7">
        <v>3186375.0288999998</v>
      </c>
    </row>
    <row r="82" spans="1:4" ht="18">
      <c r="A82" s="5">
        <v>77</v>
      </c>
      <c r="B82" s="6" t="s">
        <v>87</v>
      </c>
      <c r="C82" s="6" t="s">
        <v>287</v>
      </c>
      <c r="D82" s="7">
        <v>2849015.1943000001</v>
      </c>
    </row>
    <row r="83" spans="1:4" ht="18">
      <c r="A83" s="5">
        <v>78</v>
      </c>
      <c r="B83" s="6" t="s">
        <v>87</v>
      </c>
      <c r="C83" s="6" t="s">
        <v>289</v>
      </c>
      <c r="D83" s="7">
        <v>3164365.4304999998</v>
      </c>
    </row>
    <row r="84" spans="1:4" ht="18">
      <c r="A84" s="5">
        <v>79</v>
      </c>
      <c r="B84" s="6" t="s">
        <v>87</v>
      </c>
      <c r="C84" s="6" t="s">
        <v>291</v>
      </c>
      <c r="D84" s="7">
        <v>5006140.1814999999</v>
      </c>
    </row>
    <row r="85" spans="1:4" ht="18">
      <c r="A85" s="5">
        <v>80</v>
      </c>
      <c r="B85" s="6" t="s">
        <v>87</v>
      </c>
      <c r="C85" s="6" t="s">
        <v>293</v>
      </c>
      <c r="D85" s="7">
        <v>3479273.4717000001</v>
      </c>
    </row>
    <row r="86" spans="1:4" ht="18">
      <c r="A86" s="5">
        <v>81</v>
      </c>
      <c r="B86" s="6" t="s">
        <v>87</v>
      </c>
      <c r="C86" s="6" t="s">
        <v>295</v>
      </c>
      <c r="D86" s="7">
        <v>4253761.1423000004</v>
      </c>
    </row>
    <row r="87" spans="1:4" ht="18">
      <c r="A87" s="5">
        <v>82</v>
      </c>
      <c r="B87" s="6" t="s">
        <v>87</v>
      </c>
      <c r="C87" s="6" t="s">
        <v>297</v>
      </c>
      <c r="D87" s="7">
        <v>3125428.6954000001</v>
      </c>
    </row>
    <row r="88" spans="1:4" ht="18">
      <c r="A88" s="5">
        <v>83</v>
      </c>
      <c r="B88" s="6" t="s">
        <v>87</v>
      </c>
      <c r="C88" s="6" t="s">
        <v>299</v>
      </c>
      <c r="D88" s="7">
        <v>3098881.1491</v>
      </c>
    </row>
    <row r="89" spans="1:4" ht="18">
      <c r="A89" s="5">
        <v>84</v>
      </c>
      <c r="B89" s="6" t="s">
        <v>87</v>
      </c>
      <c r="C89" s="6" t="s">
        <v>301</v>
      </c>
      <c r="D89" s="7">
        <v>3719335.9443999999</v>
      </c>
    </row>
    <row r="90" spans="1:4" ht="18">
      <c r="A90" s="5">
        <v>85</v>
      </c>
      <c r="B90" s="6" t="s">
        <v>87</v>
      </c>
      <c r="C90" s="6" t="s">
        <v>303</v>
      </c>
      <c r="D90" s="7">
        <v>3553930.7423</v>
      </c>
    </row>
    <row r="91" spans="1:4" ht="18">
      <c r="A91" s="5">
        <v>86</v>
      </c>
      <c r="B91" s="6" t="s">
        <v>87</v>
      </c>
      <c r="C91" s="6" t="s">
        <v>304</v>
      </c>
      <c r="D91" s="7">
        <v>2977212.3114999998</v>
      </c>
    </row>
    <row r="92" spans="1:4" ht="18">
      <c r="A92" s="5">
        <v>87</v>
      </c>
      <c r="B92" s="6" t="s">
        <v>87</v>
      </c>
      <c r="C92" s="6" t="s">
        <v>306</v>
      </c>
      <c r="D92" s="7">
        <v>3084934.193</v>
      </c>
    </row>
    <row r="93" spans="1:4" ht="18">
      <c r="A93" s="5">
        <v>88</v>
      </c>
      <c r="B93" s="6" t="s">
        <v>87</v>
      </c>
      <c r="C93" s="6" t="s">
        <v>308</v>
      </c>
      <c r="D93" s="7">
        <v>3331466.9917000001</v>
      </c>
    </row>
    <row r="94" spans="1:4" ht="18">
      <c r="A94" s="5">
        <v>89</v>
      </c>
      <c r="B94" s="6" t="s">
        <v>87</v>
      </c>
      <c r="C94" s="6" t="s">
        <v>310</v>
      </c>
      <c r="D94" s="7">
        <v>3371360.3602</v>
      </c>
    </row>
    <row r="95" spans="1:4" ht="18">
      <c r="A95" s="5">
        <v>90</v>
      </c>
      <c r="B95" s="6" t="s">
        <v>87</v>
      </c>
      <c r="C95" s="6" t="s">
        <v>312</v>
      </c>
      <c r="D95" s="7">
        <v>3237002.4125999999</v>
      </c>
    </row>
    <row r="96" spans="1:4" ht="18">
      <c r="A96" s="5">
        <v>91</v>
      </c>
      <c r="B96" s="6" t="s">
        <v>88</v>
      </c>
      <c r="C96" s="6" t="s">
        <v>317</v>
      </c>
      <c r="D96" s="7">
        <v>5457936.0201000003</v>
      </c>
    </row>
    <row r="97" spans="1:4" ht="18">
      <c r="A97" s="5">
        <v>92</v>
      </c>
      <c r="B97" s="6" t="s">
        <v>88</v>
      </c>
      <c r="C97" s="6" t="s">
        <v>88</v>
      </c>
      <c r="D97" s="7">
        <v>6591032.5816000002</v>
      </c>
    </row>
    <row r="98" spans="1:4" ht="18">
      <c r="A98" s="5">
        <v>93</v>
      </c>
      <c r="B98" s="6" t="s">
        <v>88</v>
      </c>
      <c r="C98" s="6" t="s">
        <v>320</v>
      </c>
      <c r="D98" s="7">
        <v>2882564.8105000001</v>
      </c>
    </row>
    <row r="99" spans="1:4" ht="18">
      <c r="A99" s="5">
        <v>94</v>
      </c>
      <c r="B99" s="6" t="s">
        <v>88</v>
      </c>
      <c r="C99" s="6" t="s">
        <v>322</v>
      </c>
      <c r="D99" s="7">
        <v>3406720.6340999999</v>
      </c>
    </row>
    <row r="100" spans="1:4" ht="18">
      <c r="A100" s="5">
        <v>95</v>
      </c>
      <c r="B100" s="6" t="s">
        <v>88</v>
      </c>
      <c r="C100" s="6" t="s">
        <v>324</v>
      </c>
      <c r="D100" s="7">
        <v>4321565.4230000004</v>
      </c>
    </row>
    <row r="101" spans="1:4" ht="18">
      <c r="A101" s="5">
        <v>96</v>
      </c>
      <c r="B101" s="6" t="s">
        <v>88</v>
      </c>
      <c r="C101" s="6" t="s">
        <v>325</v>
      </c>
      <c r="D101" s="7">
        <v>2861674.7716000001</v>
      </c>
    </row>
    <row r="102" spans="1:4" ht="18">
      <c r="A102" s="5">
        <v>97</v>
      </c>
      <c r="B102" s="6" t="s">
        <v>88</v>
      </c>
      <c r="C102" s="6" t="s">
        <v>327</v>
      </c>
      <c r="D102" s="7">
        <v>4565435.5744000003</v>
      </c>
    </row>
    <row r="103" spans="1:4" ht="18">
      <c r="A103" s="5">
        <v>98</v>
      </c>
      <c r="B103" s="6" t="s">
        <v>88</v>
      </c>
      <c r="C103" s="6" t="s">
        <v>329</v>
      </c>
      <c r="D103" s="7">
        <v>4608674.1567000002</v>
      </c>
    </row>
    <row r="104" spans="1:4" ht="18">
      <c r="A104" s="5">
        <v>99</v>
      </c>
      <c r="B104" s="6" t="s">
        <v>88</v>
      </c>
      <c r="C104" s="6" t="s">
        <v>331</v>
      </c>
      <c r="D104" s="7">
        <v>3241692.1625000001</v>
      </c>
    </row>
    <row r="105" spans="1:4" ht="18">
      <c r="A105" s="5">
        <v>100</v>
      </c>
      <c r="B105" s="6" t="s">
        <v>88</v>
      </c>
      <c r="C105" s="6" t="s">
        <v>332</v>
      </c>
      <c r="D105" s="7">
        <v>3712683.6042999998</v>
      </c>
    </row>
    <row r="106" spans="1:4" ht="18">
      <c r="A106" s="5">
        <v>101</v>
      </c>
      <c r="B106" s="6" t="s">
        <v>88</v>
      </c>
      <c r="C106" s="6" t="s">
        <v>334</v>
      </c>
      <c r="D106" s="7">
        <v>2872757.1809999999</v>
      </c>
    </row>
    <row r="107" spans="1:4" ht="18">
      <c r="A107" s="5">
        <v>102</v>
      </c>
      <c r="B107" s="6" t="s">
        <v>88</v>
      </c>
      <c r="C107" s="6" t="s">
        <v>336</v>
      </c>
      <c r="D107" s="7">
        <v>4448763.8487999998</v>
      </c>
    </row>
    <row r="108" spans="1:4" ht="18">
      <c r="A108" s="5">
        <v>103</v>
      </c>
      <c r="B108" s="6" t="s">
        <v>88</v>
      </c>
      <c r="C108" s="6" t="s">
        <v>338</v>
      </c>
      <c r="D108" s="7">
        <v>3658895.9547000001</v>
      </c>
    </row>
    <row r="109" spans="1:4" ht="18">
      <c r="A109" s="5">
        <v>104</v>
      </c>
      <c r="B109" s="6" t="s">
        <v>88</v>
      </c>
      <c r="C109" s="6" t="s">
        <v>340</v>
      </c>
      <c r="D109" s="7">
        <v>4272439.9884000001</v>
      </c>
    </row>
    <row r="110" spans="1:4" ht="18">
      <c r="A110" s="5">
        <v>105</v>
      </c>
      <c r="B110" s="6" t="s">
        <v>88</v>
      </c>
      <c r="C110" s="6" t="s">
        <v>342</v>
      </c>
      <c r="D110" s="7">
        <v>5475037.3469000002</v>
      </c>
    </row>
    <row r="111" spans="1:4" ht="18">
      <c r="A111" s="5">
        <v>106</v>
      </c>
      <c r="B111" s="6" t="s">
        <v>88</v>
      </c>
      <c r="C111" s="6" t="s">
        <v>344</v>
      </c>
      <c r="D111" s="7">
        <v>4104526.7718000002</v>
      </c>
    </row>
    <row r="112" spans="1:4" ht="18">
      <c r="A112" s="5">
        <v>107</v>
      </c>
      <c r="B112" s="6" t="s">
        <v>88</v>
      </c>
      <c r="C112" s="6" t="s">
        <v>346</v>
      </c>
      <c r="D112" s="7">
        <v>4037116.8015000001</v>
      </c>
    </row>
    <row r="113" spans="1:4" ht="18">
      <c r="A113" s="5">
        <v>108</v>
      </c>
      <c r="B113" s="6" t="s">
        <v>88</v>
      </c>
      <c r="C113" s="6" t="s">
        <v>348</v>
      </c>
      <c r="D113" s="7">
        <v>5677436.5916999998</v>
      </c>
    </row>
    <row r="114" spans="1:4" ht="18">
      <c r="A114" s="5">
        <v>109</v>
      </c>
      <c r="B114" s="6" t="s">
        <v>88</v>
      </c>
      <c r="C114" s="6" t="s">
        <v>350</v>
      </c>
      <c r="D114" s="7">
        <v>3159822.6924999999</v>
      </c>
    </row>
    <row r="115" spans="1:4" ht="18">
      <c r="A115" s="5">
        <v>110</v>
      </c>
      <c r="B115" s="6" t="s">
        <v>88</v>
      </c>
      <c r="C115" s="6" t="s">
        <v>352</v>
      </c>
      <c r="D115" s="7">
        <v>3535749.1091999998</v>
      </c>
    </row>
    <row r="116" spans="1:4" ht="18">
      <c r="A116" s="5">
        <v>111</v>
      </c>
      <c r="B116" s="6" t="s">
        <v>89</v>
      </c>
      <c r="C116" s="6" t="s">
        <v>357</v>
      </c>
      <c r="D116" s="7">
        <v>4015105.6609999998</v>
      </c>
    </row>
    <row r="117" spans="1:4" ht="18">
      <c r="A117" s="5">
        <v>112</v>
      </c>
      <c r="B117" s="6" t="s">
        <v>89</v>
      </c>
      <c r="C117" s="6" t="s">
        <v>358</v>
      </c>
      <c r="D117" s="7">
        <v>4609362.1160000004</v>
      </c>
    </row>
    <row r="118" spans="1:4" ht="36">
      <c r="A118" s="5">
        <v>113</v>
      </c>
      <c r="B118" s="6" t="s">
        <v>89</v>
      </c>
      <c r="C118" s="6" t="s">
        <v>360</v>
      </c>
      <c r="D118" s="7">
        <v>3067535.3843</v>
      </c>
    </row>
    <row r="119" spans="1:4" ht="18">
      <c r="A119" s="5">
        <v>114</v>
      </c>
      <c r="B119" s="6" t="s">
        <v>89</v>
      </c>
      <c r="C119" s="6" t="s">
        <v>362</v>
      </c>
      <c r="D119" s="7">
        <v>3782409.7118000002</v>
      </c>
    </row>
    <row r="120" spans="1:4" ht="18">
      <c r="A120" s="5">
        <v>115</v>
      </c>
      <c r="B120" s="6" t="s">
        <v>89</v>
      </c>
      <c r="C120" s="6" t="s">
        <v>364</v>
      </c>
      <c r="D120" s="7">
        <v>3974982.8410999998</v>
      </c>
    </row>
    <row r="121" spans="1:4" ht="18">
      <c r="A121" s="5">
        <v>116</v>
      </c>
      <c r="B121" s="6" t="s">
        <v>89</v>
      </c>
      <c r="C121" s="6" t="s">
        <v>366</v>
      </c>
      <c r="D121" s="7">
        <v>3908025.1866000001</v>
      </c>
    </row>
    <row r="122" spans="1:4" ht="18">
      <c r="A122" s="5">
        <v>117</v>
      </c>
      <c r="B122" s="6" t="s">
        <v>89</v>
      </c>
      <c r="C122" s="6" t="s">
        <v>368</v>
      </c>
      <c r="D122" s="7">
        <v>5399204.1135</v>
      </c>
    </row>
    <row r="123" spans="1:4" ht="18">
      <c r="A123" s="5">
        <v>118</v>
      </c>
      <c r="B123" s="6" t="s">
        <v>89</v>
      </c>
      <c r="C123" s="6" t="s">
        <v>370</v>
      </c>
      <c r="D123" s="7">
        <v>4983667.2207000004</v>
      </c>
    </row>
    <row r="124" spans="1:4" ht="18">
      <c r="A124" s="5">
        <v>119</v>
      </c>
      <c r="B124" s="6" t="s">
        <v>90</v>
      </c>
      <c r="C124" s="6" t="s">
        <v>375</v>
      </c>
      <c r="D124" s="7">
        <v>3971078.1455999999</v>
      </c>
    </row>
    <row r="125" spans="1:4" ht="18">
      <c r="A125" s="5">
        <v>120</v>
      </c>
      <c r="B125" s="6" t="s">
        <v>90</v>
      </c>
      <c r="C125" s="6" t="s">
        <v>377</v>
      </c>
      <c r="D125" s="7">
        <v>3503875.6083</v>
      </c>
    </row>
    <row r="126" spans="1:4" ht="18">
      <c r="A126" s="5">
        <v>121</v>
      </c>
      <c r="B126" s="6" t="s">
        <v>90</v>
      </c>
      <c r="C126" s="6" t="s">
        <v>379</v>
      </c>
      <c r="D126" s="7">
        <v>3392793.3158</v>
      </c>
    </row>
    <row r="127" spans="1:4" ht="18">
      <c r="A127" s="5">
        <v>122</v>
      </c>
      <c r="B127" s="6" t="s">
        <v>90</v>
      </c>
      <c r="C127" s="6" t="s">
        <v>381</v>
      </c>
      <c r="D127" s="7">
        <v>4022112.1280999999</v>
      </c>
    </row>
    <row r="128" spans="1:4" ht="18">
      <c r="A128" s="5">
        <v>123</v>
      </c>
      <c r="B128" s="6" t="s">
        <v>90</v>
      </c>
      <c r="C128" s="6" t="s">
        <v>383</v>
      </c>
      <c r="D128" s="7">
        <v>5220075.3183000004</v>
      </c>
    </row>
    <row r="129" spans="1:4" ht="18">
      <c r="A129" s="5">
        <v>124</v>
      </c>
      <c r="B129" s="6" t="s">
        <v>90</v>
      </c>
      <c r="C129" s="6" t="s">
        <v>385</v>
      </c>
      <c r="D129" s="7">
        <v>4264866.9614000004</v>
      </c>
    </row>
    <row r="130" spans="1:4" ht="18">
      <c r="A130" s="5">
        <v>125</v>
      </c>
      <c r="B130" s="6" t="s">
        <v>90</v>
      </c>
      <c r="C130" s="6" t="s">
        <v>387</v>
      </c>
      <c r="D130" s="7">
        <v>4045624.4317000001</v>
      </c>
    </row>
    <row r="131" spans="1:4" ht="18">
      <c r="A131" s="5">
        <v>126</v>
      </c>
      <c r="B131" s="6" t="s">
        <v>90</v>
      </c>
      <c r="C131" s="6" t="s">
        <v>389</v>
      </c>
      <c r="D131" s="7">
        <v>3476617.4772999999</v>
      </c>
    </row>
    <row r="132" spans="1:4" ht="18">
      <c r="A132" s="5">
        <v>127</v>
      </c>
      <c r="B132" s="6" t="s">
        <v>90</v>
      </c>
      <c r="C132" s="6" t="s">
        <v>391</v>
      </c>
      <c r="D132" s="7">
        <v>4391864.5577999996</v>
      </c>
    </row>
    <row r="133" spans="1:4" ht="18">
      <c r="A133" s="5">
        <v>128</v>
      </c>
      <c r="B133" s="6" t="s">
        <v>90</v>
      </c>
      <c r="C133" s="6" t="s">
        <v>393</v>
      </c>
      <c r="D133" s="7">
        <v>4155201.7535000001</v>
      </c>
    </row>
    <row r="134" spans="1:4" ht="18">
      <c r="A134" s="5">
        <v>129</v>
      </c>
      <c r="B134" s="6" t="s">
        <v>90</v>
      </c>
      <c r="C134" s="6" t="s">
        <v>395</v>
      </c>
      <c r="D134" s="7">
        <v>4757428.6911000004</v>
      </c>
    </row>
    <row r="135" spans="1:4" ht="18">
      <c r="A135" s="5">
        <v>130</v>
      </c>
      <c r="B135" s="6" t="s">
        <v>90</v>
      </c>
      <c r="C135" s="6" t="s">
        <v>397</v>
      </c>
      <c r="D135" s="7">
        <v>3653425.0175000001</v>
      </c>
    </row>
    <row r="136" spans="1:4" ht="18">
      <c r="A136" s="5">
        <v>131</v>
      </c>
      <c r="B136" s="6" t="s">
        <v>90</v>
      </c>
      <c r="C136" s="6" t="s">
        <v>399</v>
      </c>
      <c r="D136" s="7">
        <v>4388622.1575999996</v>
      </c>
    </row>
    <row r="137" spans="1:4" ht="18">
      <c r="A137" s="5">
        <v>132</v>
      </c>
      <c r="B137" s="6" t="s">
        <v>90</v>
      </c>
      <c r="C137" s="6" t="s">
        <v>400</v>
      </c>
      <c r="D137" s="7">
        <v>3241892.7485000002</v>
      </c>
    </row>
    <row r="138" spans="1:4" ht="18">
      <c r="A138" s="5">
        <v>133</v>
      </c>
      <c r="B138" s="6" t="s">
        <v>90</v>
      </c>
      <c r="C138" s="6" t="s">
        <v>402</v>
      </c>
      <c r="D138" s="7">
        <v>3405676.9301</v>
      </c>
    </row>
    <row r="139" spans="1:4" ht="18">
      <c r="A139" s="5">
        <v>134</v>
      </c>
      <c r="B139" s="6" t="s">
        <v>90</v>
      </c>
      <c r="C139" s="6" t="s">
        <v>404</v>
      </c>
      <c r="D139" s="7">
        <v>3106392.6929000001</v>
      </c>
    </row>
    <row r="140" spans="1:4" ht="18">
      <c r="A140" s="5">
        <v>135</v>
      </c>
      <c r="B140" s="6" t="s">
        <v>90</v>
      </c>
      <c r="C140" s="6" t="s">
        <v>406</v>
      </c>
      <c r="D140" s="7">
        <v>3930535.7212</v>
      </c>
    </row>
    <row r="141" spans="1:4" ht="18">
      <c r="A141" s="5">
        <v>136</v>
      </c>
      <c r="B141" s="6" t="s">
        <v>90</v>
      </c>
      <c r="C141" s="6" t="s">
        <v>408</v>
      </c>
      <c r="D141" s="7">
        <v>3683311.3742999998</v>
      </c>
    </row>
    <row r="142" spans="1:4" ht="18">
      <c r="A142" s="5">
        <v>137</v>
      </c>
      <c r="B142" s="6" t="s">
        <v>90</v>
      </c>
      <c r="C142" s="6" t="s">
        <v>410</v>
      </c>
      <c r="D142" s="7">
        <v>4313835.6156000001</v>
      </c>
    </row>
    <row r="143" spans="1:4" ht="18">
      <c r="A143" s="5">
        <v>138</v>
      </c>
      <c r="B143" s="6" t="s">
        <v>90</v>
      </c>
      <c r="C143" s="6" t="s">
        <v>412</v>
      </c>
      <c r="D143" s="7">
        <v>2989823.4844</v>
      </c>
    </row>
    <row r="144" spans="1:4" ht="18">
      <c r="A144" s="5">
        <v>139</v>
      </c>
      <c r="B144" s="6" t="s">
        <v>90</v>
      </c>
      <c r="C144" s="6" t="s">
        <v>414</v>
      </c>
      <c r="D144" s="7">
        <v>4088055.4246</v>
      </c>
    </row>
    <row r="145" spans="1:4" ht="18">
      <c r="A145" s="5">
        <v>140</v>
      </c>
      <c r="B145" s="6" t="s">
        <v>90</v>
      </c>
      <c r="C145" s="6" t="s">
        <v>416</v>
      </c>
      <c r="D145" s="7">
        <v>3980613.6896000002</v>
      </c>
    </row>
    <row r="146" spans="1:4" ht="18">
      <c r="A146" s="5">
        <v>141</v>
      </c>
      <c r="B146" s="6" t="s">
        <v>90</v>
      </c>
      <c r="C146" s="6" t="s">
        <v>418</v>
      </c>
      <c r="D146" s="7">
        <v>4216174.2417000001</v>
      </c>
    </row>
    <row r="147" spans="1:4" ht="18">
      <c r="A147" s="5">
        <v>142</v>
      </c>
      <c r="B147" s="6" t="s">
        <v>91</v>
      </c>
      <c r="C147" s="6" t="s">
        <v>422</v>
      </c>
      <c r="D147" s="7">
        <v>3540742.0077999998</v>
      </c>
    </row>
    <row r="148" spans="1:4" ht="18">
      <c r="A148" s="5">
        <v>143</v>
      </c>
      <c r="B148" s="6" t="s">
        <v>91</v>
      </c>
      <c r="C148" s="6" t="s">
        <v>424</v>
      </c>
      <c r="D148" s="7">
        <v>3423768.1716999998</v>
      </c>
    </row>
    <row r="149" spans="1:4" ht="18">
      <c r="A149" s="5">
        <v>144</v>
      </c>
      <c r="B149" s="6" t="s">
        <v>91</v>
      </c>
      <c r="C149" s="6" t="s">
        <v>426</v>
      </c>
      <c r="D149" s="7">
        <v>4803398.4230000004</v>
      </c>
    </row>
    <row r="150" spans="1:4" ht="18">
      <c r="A150" s="5">
        <v>145</v>
      </c>
      <c r="B150" s="6" t="s">
        <v>91</v>
      </c>
      <c r="C150" s="6" t="s">
        <v>427</v>
      </c>
      <c r="D150" s="7">
        <v>2766902.7318000002</v>
      </c>
    </row>
    <row r="151" spans="1:4" ht="18">
      <c r="A151" s="5">
        <v>146</v>
      </c>
      <c r="B151" s="6" t="s">
        <v>91</v>
      </c>
      <c r="C151" s="6" t="s">
        <v>429</v>
      </c>
      <c r="D151" s="7">
        <v>3829618.1734000002</v>
      </c>
    </row>
    <row r="152" spans="1:4" ht="18">
      <c r="A152" s="5">
        <v>147</v>
      </c>
      <c r="B152" s="6" t="s">
        <v>91</v>
      </c>
      <c r="C152" s="6" t="s">
        <v>431</v>
      </c>
      <c r="D152" s="7">
        <v>2758839.4133000001</v>
      </c>
    </row>
    <row r="153" spans="1:4" ht="18">
      <c r="A153" s="5">
        <v>148</v>
      </c>
      <c r="B153" s="6" t="s">
        <v>91</v>
      </c>
      <c r="C153" s="6" t="s">
        <v>433</v>
      </c>
      <c r="D153" s="7">
        <v>4624709.9265000001</v>
      </c>
    </row>
    <row r="154" spans="1:4" ht="18">
      <c r="A154" s="5">
        <v>149</v>
      </c>
      <c r="B154" s="6" t="s">
        <v>91</v>
      </c>
      <c r="C154" s="6" t="s">
        <v>435</v>
      </c>
      <c r="D154" s="7">
        <v>3060473.6324</v>
      </c>
    </row>
    <row r="155" spans="1:4" ht="18">
      <c r="A155" s="5">
        <v>150</v>
      </c>
      <c r="B155" s="6" t="s">
        <v>91</v>
      </c>
      <c r="C155" s="6" t="s">
        <v>437</v>
      </c>
      <c r="D155" s="7">
        <v>3634776.5167</v>
      </c>
    </row>
    <row r="156" spans="1:4" ht="18">
      <c r="A156" s="5">
        <v>151</v>
      </c>
      <c r="B156" s="6" t="s">
        <v>91</v>
      </c>
      <c r="C156" s="6" t="s">
        <v>439</v>
      </c>
      <c r="D156" s="7">
        <v>3098145.5797000001</v>
      </c>
    </row>
    <row r="157" spans="1:4" ht="18">
      <c r="A157" s="5">
        <v>152</v>
      </c>
      <c r="B157" s="6" t="s">
        <v>91</v>
      </c>
      <c r="C157" s="6" t="s">
        <v>441</v>
      </c>
      <c r="D157" s="7">
        <v>4463800.6212999998</v>
      </c>
    </row>
    <row r="158" spans="1:4" ht="18">
      <c r="A158" s="5">
        <v>153</v>
      </c>
      <c r="B158" s="6" t="s">
        <v>91</v>
      </c>
      <c r="C158" s="6" t="s">
        <v>443</v>
      </c>
      <c r="D158" s="7">
        <v>3161334.8857</v>
      </c>
    </row>
    <row r="159" spans="1:4" ht="18">
      <c r="A159" s="5">
        <v>154</v>
      </c>
      <c r="B159" s="6" t="s">
        <v>91</v>
      </c>
      <c r="C159" s="6" t="s">
        <v>445</v>
      </c>
      <c r="D159" s="7">
        <v>3647444.1239999998</v>
      </c>
    </row>
    <row r="160" spans="1:4" ht="18">
      <c r="A160" s="5">
        <v>155</v>
      </c>
      <c r="B160" s="6" t="s">
        <v>91</v>
      </c>
      <c r="C160" s="6" t="s">
        <v>447</v>
      </c>
      <c r="D160" s="7">
        <v>3224150.5627000001</v>
      </c>
    </row>
    <row r="161" spans="1:4" ht="18">
      <c r="A161" s="5">
        <v>156</v>
      </c>
      <c r="B161" s="6" t="s">
        <v>91</v>
      </c>
      <c r="C161" s="6" t="s">
        <v>449</v>
      </c>
      <c r="D161" s="7">
        <v>2967119.8295999998</v>
      </c>
    </row>
    <row r="162" spans="1:4" ht="18">
      <c r="A162" s="5">
        <v>157</v>
      </c>
      <c r="B162" s="6" t="s">
        <v>91</v>
      </c>
      <c r="C162" s="6" t="s">
        <v>451</v>
      </c>
      <c r="D162" s="7">
        <v>4347661.0416999999</v>
      </c>
    </row>
    <row r="163" spans="1:4" ht="18">
      <c r="A163" s="5">
        <v>158</v>
      </c>
      <c r="B163" s="6" t="s">
        <v>91</v>
      </c>
      <c r="C163" s="6" t="s">
        <v>453</v>
      </c>
      <c r="D163" s="7">
        <v>4480706.6618999997</v>
      </c>
    </row>
    <row r="164" spans="1:4" ht="18">
      <c r="A164" s="5">
        <v>159</v>
      </c>
      <c r="B164" s="6" t="s">
        <v>91</v>
      </c>
      <c r="C164" s="6" t="s">
        <v>455</v>
      </c>
      <c r="D164" s="7">
        <v>2494859.6628999999</v>
      </c>
    </row>
    <row r="165" spans="1:4" ht="18">
      <c r="A165" s="5">
        <v>160</v>
      </c>
      <c r="B165" s="6" t="s">
        <v>91</v>
      </c>
      <c r="C165" s="6" t="s">
        <v>457</v>
      </c>
      <c r="D165" s="7">
        <v>3361061.2398000001</v>
      </c>
    </row>
    <row r="166" spans="1:4" ht="18">
      <c r="A166" s="5">
        <v>161</v>
      </c>
      <c r="B166" s="6" t="s">
        <v>91</v>
      </c>
      <c r="C166" s="6" t="s">
        <v>459</v>
      </c>
      <c r="D166" s="7">
        <v>3977451.7524999999</v>
      </c>
    </row>
    <row r="167" spans="1:4" ht="36">
      <c r="A167" s="5">
        <v>162</v>
      </c>
      <c r="B167" s="6" t="s">
        <v>91</v>
      </c>
      <c r="C167" s="6" t="s">
        <v>461</v>
      </c>
      <c r="D167" s="7">
        <v>5792120.1898999996</v>
      </c>
    </row>
    <row r="168" spans="1:4" ht="18">
      <c r="A168" s="5">
        <v>163</v>
      </c>
      <c r="B168" s="6" t="s">
        <v>91</v>
      </c>
      <c r="C168" s="6" t="s">
        <v>463</v>
      </c>
      <c r="D168" s="7">
        <v>3616942.14</v>
      </c>
    </row>
    <row r="169" spans="1:4" ht="18">
      <c r="A169" s="5">
        <v>164</v>
      </c>
      <c r="B169" s="6" t="s">
        <v>91</v>
      </c>
      <c r="C169" s="6" t="s">
        <v>465</v>
      </c>
      <c r="D169" s="7">
        <v>3368166.2478</v>
      </c>
    </row>
    <row r="170" spans="1:4" ht="18">
      <c r="A170" s="5">
        <v>165</v>
      </c>
      <c r="B170" s="6" t="s">
        <v>91</v>
      </c>
      <c r="C170" s="6" t="s">
        <v>467</v>
      </c>
      <c r="D170" s="7">
        <v>3287649.6058</v>
      </c>
    </row>
    <row r="171" spans="1:4" ht="18">
      <c r="A171" s="5">
        <v>166</v>
      </c>
      <c r="B171" s="6" t="s">
        <v>91</v>
      </c>
      <c r="C171" s="6" t="s">
        <v>469</v>
      </c>
      <c r="D171" s="7">
        <v>3759982.2724000001</v>
      </c>
    </row>
    <row r="172" spans="1:4" ht="18">
      <c r="A172" s="5">
        <v>167</v>
      </c>
      <c r="B172" s="6" t="s">
        <v>91</v>
      </c>
      <c r="C172" s="6" t="s">
        <v>471</v>
      </c>
      <c r="D172" s="7">
        <v>3268360.9575</v>
      </c>
    </row>
    <row r="173" spans="1:4" ht="18">
      <c r="A173" s="5">
        <v>168</v>
      </c>
      <c r="B173" s="6" t="s">
        <v>91</v>
      </c>
      <c r="C173" s="6" t="s">
        <v>473</v>
      </c>
      <c r="D173" s="7">
        <v>3169871.5454000002</v>
      </c>
    </row>
    <row r="174" spans="1:4" ht="18">
      <c r="A174" s="5">
        <v>169</v>
      </c>
      <c r="B174" s="6" t="s">
        <v>92</v>
      </c>
      <c r="C174" s="6" t="s">
        <v>478</v>
      </c>
      <c r="D174" s="7">
        <v>3360484.8457999998</v>
      </c>
    </row>
    <row r="175" spans="1:4" ht="18">
      <c r="A175" s="5">
        <v>170</v>
      </c>
      <c r="B175" s="6" t="s">
        <v>92</v>
      </c>
      <c r="C175" s="6" t="s">
        <v>479</v>
      </c>
      <c r="D175" s="7">
        <v>4224088.6836000001</v>
      </c>
    </row>
    <row r="176" spans="1:4" ht="18">
      <c r="A176" s="5">
        <v>171</v>
      </c>
      <c r="B176" s="6" t="s">
        <v>92</v>
      </c>
      <c r="C176" s="6" t="s">
        <v>481</v>
      </c>
      <c r="D176" s="7">
        <v>4043696.7357000001</v>
      </c>
    </row>
    <row r="177" spans="1:4" ht="18">
      <c r="A177" s="5">
        <v>172</v>
      </c>
      <c r="B177" s="6" t="s">
        <v>92</v>
      </c>
      <c r="C177" s="6" t="s">
        <v>483</v>
      </c>
      <c r="D177" s="7">
        <v>2609063.9421000001</v>
      </c>
    </row>
    <row r="178" spans="1:4" ht="18">
      <c r="A178" s="5">
        <v>173</v>
      </c>
      <c r="B178" s="6" t="s">
        <v>92</v>
      </c>
      <c r="C178" s="6" t="s">
        <v>485</v>
      </c>
      <c r="D178" s="7">
        <v>3116713.6693000002</v>
      </c>
    </row>
    <row r="179" spans="1:4" ht="18">
      <c r="A179" s="5">
        <v>174</v>
      </c>
      <c r="B179" s="6" t="s">
        <v>92</v>
      </c>
      <c r="C179" s="6" t="s">
        <v>487</v>
      </c>
      <c r="D179" s="7">
        <v>3585547.8977999999</v>
      </c>
    </row>
    <row r="180" spans="1:4" ht="18">
      <c r="A180" s="5">
        <v>175</v>
      </c>
      <c r="B180" s="6" t="s">
        <v>92</v>
      </c>
      <c r="C180" s="6" t="s">
        <v>489</v>
      </c>
      <c r="D180" s="7">
        <v>4110641.5973</v>
      </c>
    </row>
    <row r="181" spans="1:4" ht="36">
      <c r="A181" s="5">
        <v>176</v>
      </c>
      <c r="B181" s="6" t="s">
        <v>92</v>
      </c>
      <c r="C181" s="6" t="s">
        <v>491</v>
      </c>
      <c r="D181" s="7">
        <v>3256260.9374000002</v>
      </c>
    </row>
    <row r="182" spans="1:4" ht="18">
      <c r="A182" s="5">
        <v>177</v>
      </c>
      <c r="B182" s="6" t="s">
        <v>92</v>
      </c>
      <c r="C182" s="6" t="s">
        <v>493</v>
      </c>
      <c r="D182" s="7">
        <v>3470772.7916999999</v>
      </c>
    </row>
    <row r="183" spans="1:4" ht="18">
      <c r="A183" s="5">
        <v>178</v>
      </c>
      <c r="B183" s="6" t="s">
        <v>92</v>
      </c>
      <c r="C183" s="6" t="s">
        <v>495</v>
      </c>
      <c r="D183" s="7">
        <v>2717750.3566999999</v>
      </c>
    </row>
    <row r="184" spans="1:4" ht="18">
      <c r="A184" s="5">
        <v>179</v>
      </c>
      <c r="B184" s="6" t="s">
        <v>92</v>
      </c>
      <c r="C184" s="6" t="s">
        <v>497</v>
      </c>
      <c r="D184" s="7">
        <v>3708332.0400999999</v>
      </c>
    </row>
    <row r="185" spans="1:4" ht="18">
      <c r="A185" s="5">
        <v>180</v>
      </c>
      <c r="B185" s="6" t="s">
        <v>92</v>
      </c>
      <c r="C185" s="6" t="s">
        <v>499</v>
      </c>
      <c r="D185" s="7">
        <v>3200215.7127</v>
      </c>
    </row>
    <row r="186" spans="1:4" ht="18">
      <c r="A186" s="5">
        <v>181</v>
      </c>
      <c r="B186" s="6" t="s">
        <v>92</v>
      </c>
      <c r="C186" s="6" t="s">
        <v>501</v>
      </c>
      <c r="D186" s="7">
        <v>3527121.2636000002</v>
      </c>
    </row>
    <row r="187" spans="1:4" ht="18">
      <c r="A187" s="5">
        <v>182</v>
      </c>
      <c r="B187" s="6" t="s">
        <v>92</v>
      </c>
      <c r="C187" s="6" t="s">
        <v>503</v>
      </c>
      <c r="D187" s="7">
        <v>3339254.1532999999</v>
      </c>
    </row>
    <row r="188" spans="1:4" ht="18">
      <c r="A188" s="5">
        <v>183</v>
      </c>
      <c r="B188" s="6" t="s">
        <v>92</v>
      </c>
      <c r="C188" s="6" t="s">
        <v>505</v>
      </c>
      <c r="D188" s="7">
        <v>3787699.9419</v>
      </c>
    </row>
    <row r="189" spans="1:4" ht="18">
      <c r="A189" s="5">
        <v>184</v>
      </c>
      <c r="B189" s="6" t="s">
        <v>92</v>
      </c>
      <c r="C189" s="6" t="s">
        <v>507</v>
      </c>
      <c r="D189" s="7">
        <v>3559788.1682000002</v>
      </c>
    </row>
    <row r="190" spans="1:4" ht="18">
      <c r="A190" s="5">
        <v>185</v>
      </c>
      <c r="B190" s="6" t="s">
        <v>92</v>
      </c>
      <c r="C190" s="6" t="s">
        <v>509</v>
      </c>
      <c r="D190" s="7">
        <v>3573821.6598999999</v>
      </c>
    </row>
    <row r="191" spans="1:4" ht="18">
      <c r="A191" s="5">
        <v>186</v>
      </c>
      <c r="B191" s="6" t="s">
        <v>92</v>
      </c>
      <c r="C191" s="6" t="s">
        <v>511</v>
      </c>
      <c r="D191" s="7">
        <v>3941169.5462000002</v>
      </c>
    </row>
    <row r="192" spans="1:4" ht="18">
      <c r="A192" s="5">
        <v>187</v>
      </c>
      <c r="B192" s="6" t="s">
        <v>93</v>
      </c>
      <c r="C192" s="6" t="s">
        <v>516</v>
      </c>
      <c r="D192" s="7">
        <v>2759848.0633999999</v>
      </c>
    </row>
    <row r="193" spans="1:4" ht="18">
      <c r="A193" s="5">
        <v>188</v>
      </c>
      <c r="B193" s="6" t="s">
        <v>93</v>
      </c>
      <c r="C193" s="6" t="s">
        <v>518</v>
      </c>
      <c r="D193" s="7">
        <v>3008124.8865</v>
      </c>
    </row>
    <row r="194" spans="1:4" ht="18">
      <c r="A194" s="5">
        <v>189</v>
      </c>
      <c r="B194" s="6" t="s">
        <v>93</v>
      </c>
      <c r="C194" s="6" t="s">
        <v>520</v>
      </c>
      <c r="D194" s="7">
        <v>2571451.0632000002</v>
      </c>
    </row>
    <row r="195" spans="1:4" ht="18">
      <c r="A195" s="5">
        <v>190</v>
      </c>
      <c r="B195" s="6" t="s">
        <v>93</v>
      </c>
      <c r="C195" s="6" t="s">
        <v>521</v>
      </c>
      <c r="D195" s="7">
        <v>3695640.1466999999</v>
      </c>
    </row>
    <row r="196" spans="1:4" ht="18">
      <c r="A196" s="5">
        <v>191</v>
      </c>
      <c r="B196" s="6" t="s">
        <v>93</v>
      </c>
      <c r="C196" s="6" t="s">
        <v>523</v>
      </c>
      <c r="D196" s="7">
        <v>3362458.2740000002</v>
      </c>
    </row>
    <row r="197" spans="1:4" ht="18">
      <c r="A197" s="5">
        <v>192</v>
      </c>
      <c r="B197" s="6" t="s">
        <v>93</v>
      </c>
      <c r="C197" s="6" t="s">
        <v>525</v>
      </c>
      <c r="D197" s="7">
        <v>3444302.9495000001</v>
      </c>
    </row>
    <row r="198" spans="1:4" ht="18">
      <c r="A198" s="5">
        <v>193</v>
      </c>
      <c r="B198" s="6" t="s">
        <v>93</v>
      </c>
      <c r="C198" s="6" t="s">
        <v>527</v>
      </c>
      <c r="D198" s="7">
        <v>3651596.6814999999</v>
      </c>
    </row>
    <row r="199" spans="1:4" ht="18">
      <c r="A199" s="5">
        <v>194</v>
      </c>
      <c r="B199" s="6" t="s">
        <v>93</v>
      </c>
      <c r="C199" s="6" t="s">
        <v>529</v>
      </c>
      <c r="D199" s="7">
        <v>3434380.1011000001</v>
      </c>
    </row>
    <row r="200" spans="1:4" ht="18">
      <c r="A200" s="5">
        <v>195</v>
      </c>
      <c r="B200" s="6" t="s">
        <v>93</v>
      </c>
      <c r="C200" s="6" t="s">
        <v>531</v>
      </c>
      <c r="D200" s="7">
        <v>3231498.5830999999</v>
      </c>
    </row>
    <row r="201" spans="1:4" ht="18">
      <c r="A201" s="5">
        <v>196</v>
      </c>
      <c r="B201" s="6" t="s">
        <v>93</v>
      </c>
      <c r="C201" s="6" t="s">
        <v>533</v>
      </c>
      <c r="D201" s="7">
        <v>3613536.6719999998</v>
      </c>
    </row>
    <row r="202" spans="1:4" ht="18">
      <c r="A202" s="5">
        <v>197</v>
      </c>
      <c r="B202" s="6" t="s">
        <v>93</v>
      </c>
      <c r="C202" s="6" t="s">
        <v>535</v>
      </c>
      <c r="D202" s="7">
        <v>3036484.5362999998</v>
      </c>
    </row>
    <row r="203" spans="1:4" ht="18">
      <c r="A203" s="5">
        <v>198</v>
      </c>
      <c r="B203" s="6" t="s">
        <v>93</v>
      </c>
      <c r="C203" s="6" t="s">
        <v>537</v>
      </c>
      <c r="D203" s="7">
        <v>3131674.5758000002</v>
      </c>
    </row>
    <row r="204" spans="1:4" ht="18">
      <c r="A204" s="5">
        <v>199</v>
      </c>
      <c r="B204" s="6" t="s">
        <v>93</v>
      </c>
      <c r="C204" s="6" t="s">
        <v>539</v>
      </c>
      <c r="D204" s="7">
        <v>2868546.3267999999</v>
      </c>
    </row>
    <row r="205" spans="1:4" ht="18">
      <c r="A205" s="5">
        <v>200</v>
      </c>
      <c r="B205" s="6" t="s">
        <v>93</v>
      </c>
      <c r="C205" s="6" t="s">
        <v>541</v>
      </c>
      <c r="D205" s="7">
        <v>2809354.0170999998</v>
      </c>
    </row>
    <row r="206" spans="1:4" ht="18">
      <c r="A206" s="5">
        <v>201</v>
      </c>
      <c r="B206" s="6" t="s">
        <v>93</v>
      </c>
      <c r="C206" s="6" t="s">
        <v>543</v>
      </c>
      <c r="D206" s="7">
        <v>3048473.1420999998</v>
      </c>
    </row>
    <row r="207" spans="1:4" ht="18">
      <c r="A207" s="5">
        <v>202</v>
      </c>
      <c r="B207" s="6" t="s">
        <v>93</v>
      </c>
      <c r="C207" s="6" t="s">
        <v>545</v>
      </c>
      <c r="D207" s="7">
        <v>2517558.9627</v>
      </c>
    </row>
    <row r="208" spans="1:4" ht="18">
      <c r="A208" s="5">
        <v>203</v>
      </c>
      <c r="B208" s="6" t="s">
        <v>93</v>
      </c>
      <c r="C208" s="6" t="s">
        <v>547</v>
      </c>
      <c r="D208" s="7">
        <v>3171060.1401999998</v>
      </c>
    </row>
    <row r="209" spans="1:4" ht="18">
      <c r="A209" s="5">
        <v>204</v>
      </c>
      <c r="B209" s="6" t="s">
        <v>93</v>
      </c>
      <c r="C209" s="6" t="s">
        <v>549</v>
      </c>
      <c r="D209" s="7">
        <v>3334041.3228000002</v>
      </c>
    </row>
    <row r="210" spans="1:4" ht="18">
      <c r="A210" s="5">
        <v>205</v>
      </c>
      <c r="B210" s="6" t="s">
        <v>93</v>
      </c>
      <c r="C210" s="6" t="s">
        <v>551</v>
      </c>
      <c r="D210" s="7">
        <v>4354160.9256999996</v>
      </c>
    </row>
    <row r="211" spans="1:4" ht="18">
      <c r="A211" s="5">
        <v>206</v>
      </c>
      <c r="B211" s="6" t="s">
        <v>93</v>
      </c>
      <c r="C211" s="6" t="s">
        <v>553</v>
      </c>
      <c r="D211" s="7">
        <v>3451610.6479000002</v>
      </c>
    </row>
    <row r="212" spans="1:4" ht="18">
      <c r="A212" s="5">
        <v>207</v>
      </c>
      <c r="B212" s="6" t="s">
        <v>93</v>
      </c>
      <c r="C212" s="6" t="s">
        <v>555</v>
      </c>
      <c r="D212" s="7">
        <v>2737433.7615999999</v>
      </c>
    </row>
    <row r="213" spans="1:4" ht="18">
      <c r="A213" s="5">
        <v>208</v>
      </c>
      <c r="B213" s="6" t="s">
        <v>93</v>
      </c>
      <c r="C213" s="6" t="s">
        <v>557</v>
      </c>
      <c r="D213" s="7">
        <v>3216448.2203000002</v>
      </c>
    </row>
    <row r="214" spans="1:4" ht="18">
      <c r="A214" s="5">
        <v>209</v>
      </c>
      <c r="B214" s="6" t="s">
        <v>93</v>
      </c>
      <c r="C214" s="6" t="s">
        <v>558</v>
      </c>
      <c r="D214" s="7">
        <v>3997120.2858000002</v>
      </c>
    </row>
    <row r="215" spans="1:4" ht="18">
      <c r="A215" s="5">
        <v>210</v>
      </c>
      <c r="B215" s="6" t="s">
        <v>93</v>
      </c>
      <c r="C215" s="6" t="s">
        <v>560</v>
      </c>
      <c r="D215" s="7">
        <v>3289395.7617000001</v>
      </c>
    </row>
    <row r="216" spans="1:4" ht="36">
      <c r="A216" s="5">
        <v>211</v>
      </c>
      <c r="B216" s="6" t="s">
        <v>93</v>
      </c>
      <c r="C216" s="6" t="s">
        <v>562</v>
      </c>
      <c r="D216" s="7">
        <v>3158946.6590999998</v>
      </c>
    </row>
    <row r="217" spans="1:4" ht="18">
      <c r="A217" s="5">
        <v>212</v>
      </c>
      <c r="B217" s="6" t="s">
        <v>94</v>
      </c>
      <c r="C217" s="6" t="s">
        <v>567</v>
      </c>
      <c r="D217" s="7">
        <v>3587195.4918999998</v>
      </c>
    </row>
    <row r="218" spans="1:4" ht="18">
      <c r="A218" s="5">
        <v>213</v>
      </c>
      <c r="B218" s="6" t="s">
        <v>94</v>
      </c>
      <c r="C218" s="6" t="s">
        <v>569</v>
      </c>
      <c r="D218" s="7">
        <v>3368370.9303000001</v>
      </c>
    </row>
    <row r="219" spans="1:4" ht="18">
      <c r="A219" s="5">
        <v>214</v>
      </c>
      <c r="B219" s="6" t="s">
        <v>94</v>
      </c>
      <c r="C219" s="6" t="s">
        <v>571</v>
      </c>
      <c r="D219" s="7">
        <v>3397367.9334</v>
      </c>
    </row>
    <row r="220" spans="1:4" ht="18">
      <c r="A220" s="5">
        <v>215</v>
      </c>
      <c r="B220" s="6" t="s">
        <v>94</v>
      </c>
      <c r="C220" s="6" t="s">
        <v>94</v>
      </c>
      <c r="D220" s="7">
        <v>3276012.0044</v>
      </c>
    </row>
    <row r="221" spans="1:4" ht="18">
      <c r="A221" s="5">
        <v>216</v>
      </c>
      <c r="B221" s="6" t="s">
        <v>94</v>
      </c>
      <c r="C221" s="6" t="s">
        <v>574</v>
      </c>
      <c r="D221" s="7">
        <v>3265381.1650999999</v>
      </c>
    </row>
    <row r="222" spans="1:4" ht="18">
      <c r="A222" s="5">
        <v>217</v>
      </c>
      <c r="B222" s="6" t="s">
        <v>94</v>
      </c>
      <c r="C222" s="6" t="s">
        <v>576</v>
      </c>
      <c r="D222" s="7">
        <v>3394010.9810000001</v>
      </c>
    </row>
    <row r="223" spans="1:4" ht="18">
      <c r="A223" s="5">
        <v>218</v>
      </c>
      <c r="B223" s="6" t="s">
        <v>94</v>
      </c>
      <c r="C223" s="6" t="s">
        <v>578</v>
      </c>
      <c r="D223" s="7">
        <v>3965643.2762000002</v>
      </c>
    </row>
    <row r="224" spans="1:4" ht="18">
      <c r="A224" s="5">
        <v>219</v>
      </c>
      <c r="B224" s="6" t="s">
        <v>94</v>
      </c>
      <c r="C224" s="6" t="s">
        <v>580</v>
      </c>
      <c r="D224" s="7">
        <v>3512661.1587999999</v>
      </c>
    </row>
    <row r="225" spans="1:4" ht="18">
      <c r="A225" s="5">
        <v>220</v>
      </c>
      <c r="B225" s="6" t="s">
        <v>94</v>
      </c>
      <c r="C225" s="6" t="s">
        <v>582</v>
      </c>
      <c r="D225" s="7">
        <v>3178116.7768999999</v>
      </c>
    </row>
    <row r="226" spans="1:4" ht="18">
      <c r="A226" s="5">
        <v>221</v>
      </c>
      <c r="B226" s="6" t="s">
        <v>94</v>
      </c>
      <c r="C226" s="6" t="s">
        <v>584</v>
      </c>
      <c r="D226" s="7">
        <v>4414390.4549000002</v>
      </c>
    </row>
    <row r="227" spans="1:4" ht="18">
      <c r="A227" s="5">
        <v>222</v>
      </c>
      <c r="B227" s="6" t="s">
        <v>94</v>
      </c>
      <c r="C227" s="6" t="s">
        <v>586</v>
      </c>
      <c r="D227" s="7">
        <v>3424618.1967000002</v>
      </c>
    </row>
    <row r="228" spans="1:4" ht="18">
      <c r="A228" s="5">
        <v>223</v>
      </c>
      <c r="B228" s="6" t="s">
        <v>94</v>
      </c>
      <c r="C228" s="6" t="s">
        <v>588</v>
      </c>
      <c r="D228" s="7">
        <v>3778803.1172000002</v>
      </c>
    </row>
    <row r="229" spans="1:4" ht="18">
      <c r="A229" s="5">
        <v>224</v>
      </c>
      <c r="B229" s="6" t="s">
        <v>94</v>
      </c>
      <c r="C229" s="6" t="s">
        <v>589</v>
      </c>
      <c r="D229" s="7">
        <v>4138727.0279999999</v>
      </c>
    </row>
    <row r="230" spans="1:4" ht="18">
      <c r="A230" s="5">
        <v>225</v>
      </c>
      <c r="B230" s="6" t="s">
        <v>95</v>
      </c>
      <c r="C230" s="6" t="s">
        <v>594</v>
      </c>
      <c r="D230" s="7">
        <v>4296878.2422000002</v>
      </c>
    </row>
    <row r="231" spans="1:4" ht="18">
      <c r="A231" s="5">
        <v>226</v>
      </c>
      <c r="B231" s="6" t="s">
        <v>95</v>
      </c>
      <c r="C231" s="6" t="s">
        <v>596</v>
      </c>
      <c r="D231" s="7">
        <v>4081099.3361</v>
      </c>
    </row>
    <row r="232" spans="1:4" ht="18">
      <c r="A232" s="5">
        <v>227</v>
      </c>
      <c r="B232" s="6" t="s">
        <v>95</v>
      </c>
      <c r="C232" s="6" t="s">
        <v>597</v>
      </c>
      <c r="D232" s="7">
        <v>2700538.1798999999</v>
      </c>
    </row>
    <row r="233" spans="1:4" ht="36">
      <c r="A233" s="5">
        <v>228</v>
      </c>
      <c r="B233" s="6" t="s">
        <v>95</v>
      </c>
      <c r="C233" s="6" t="s">
        <v>599</v>
      </c>
      <c r="D233" s="7">
        <v>2780283.6233000001</v>
      </c>
    </row>
    <row r="234" spans="1:4" ht="36">
      <c r="A234" s="5">
        <v>229</v>
      </c>
      <c r="B234" s="6" t="s">
        <v>95</v>
      </c>
      <c r="C234" s="6" t="s">
        <v>601</v>
      </c>
      <c r="D234" s="7">
        <v>3328958.4270000001</v>
      </c>
    </row>
    <row r="235" spans="1:4" ht="18">
      <c r="A235" s="5">
        <v>230</v>
      </c>
      <c r="B235" s="6" t="s">
        <v>95</v>
      </c>
      <c r="C235" s="6" t="s">
        <v>603</v>
      </c>
      <c r="D235" s="7">
        <v>2829494.3141000001</v>
      </c>
    </row>
    <row r="236" spans="1:4" ht="36">
      <c r="A236" s="5">
        <v>231</v>
      </c>
      <c r="B236" s="6" t="s">
        <v>95</v>
      </c>
      <c r="C236" s="6" t="s">
        <v>605</v>
      </c>
      <c r="D236" s="7">
        <v>2832096.8347</v>
      </c>
    </row>
    <row r="237" spans="1:4" ht="18">
      <c r="A237" s="5">
        <v>232</v>
      </c>
      <c r="B237" s="6" t="s">
        <v>95</v>
      </c>
      <c r="C237" s="6" t="s">
        <v>607</v>
      </c>
      <c r="D237" s="7">
        <v>3285468.4342999998</v>
      </c>
    </row>
    <row r="238" spans="1:4" ht="18">
      <c r="A238" s="5">
        <v>233</v>
      </c>
      <c r="B238" s="6" t="s">
        <v>95</v>
      </c>
      <c r="C238" s="6" t="s">
        <v>609</v>
      </c>
      <c r="D238" s="7">
        <v>3616061.2746000001</v>
      </c>
    </row>
    <row r="239" spans="1:4" ht="18">
      <c r="A239" s="5">
        <v>234</v>
      </c>
      <c r="B239" s="6" t="s">
        <v>95</v>
      </c>
      <c r="C239" s="6" t="s">
        <v>611</v>
      </c>
      <c r="D239" s="7">
        <v>2631215.2140000002</v>
      </c>
    </row>
    <row r="240" spans="1:4" ht="18">
      <c r="A240" s="5">
        <v>235</v>
      </c>
      <c r="B240" s="6" t="s">
        <v>95</v>
      </c>
      <c r="C240" s="6" t="s">
        <v>613</v>
      </c>
      <c r="D240" s="7">
        <v>4514871.8656000001</v>
      </c>
    </row>
    <row r="241" spans="1:4" ht="18">
      <c r="A241" s="5">
        <v>236</v>
      </c>
      <c r="B241" s="6" t="s">
        <v>95</v>
      </c>
      <c r="C241" s="6" t="s">
        <v>615</v>
      </c>
      <c r="D241" s="7">
        <v>4646521.4357000003</v>
      </c>
    </row>
    <row r="242" spans="1:4" ht="18">
      <c r="A242" s="5">
        <v>237</v>
      </c>
      <c r="B242" s="6" t="s">
        <v>95</v>
      </c>
      <c r="C242" s="6" t="s">
        <v>617</v>
      </c>
      <c r="D242" s="7">
        <v>3641977.2793000001</v>
      </c>
    </row>
    <row r="243" spans="1:4" ht="36">
      <c r="A243" s="5">
        <v>238</v>
      </c>
      <c r="B243" s="6" t="s">
        <v>95</v>
      </c>
      <c r="C243" s="6" t="s">
        <v>618</v>
      </c>
      <c r="D243" s="7">
        <v>3473263.4520999999</v>
      </c>
    </row>
    <row r="244" spans="1:4" ht="36">
      <c r="A244" s="5">
        <v>239</v>
      </c>
      <c r="B244" s="6" t="s">
        <v>95</v>
      </c>
      <c r="C244" s="6" t="s">
        <v>620</v>
      </c>
      <c r="D244" s="7">
        <v>3790781.2771999999</v>
      </c>
    </row>
    <row r="245" spans="1:4" ht="18">
      <c r="A245" s="5">
        <v>240</v>
      </c>
      <c r="B245" s="6" t="s">
        <v>95</v>
      </c>
      <c r="C245" s="6" t="s">
        <v>622</v>
      </c>
      <c r="D245" s="7">
        <v>3325302.6534000002</v>
      </c>
    </row>
    <row r="246" spans="1:4" ht="18">
      <c r="A246" s="5">
        <v>241</v>
      </c>
      <c r="B246" s="6" t="s">
        <v>95</v>
      </c>
      <c r="C246" s="6" t="s">
        <v>624</v>
      </c>
      <c r="D246" s="7">
        <v>2727199.7091000001</v>
      </c>
    </row>
    <row r="247" spans="1:4" ht="18">
      <c r="A247" s="5">
        <v>242</v>
      </c>
      <c r="B247" s="6" t="s">
        <v>95</v>
      </c>
      <c r="C247" s="6" t="s">
        <v>626</v>
      </c>
      <c r="D247" s="7">
        <v>3393724.9010999999</v>
      </c>
    </row>
    <row r="248" spans="1:4" ht="18">
      <c r="A248" s="5">
        <v>243</v>
      </c>
      <c r="B248" s="6" t="s">
        <v>96</v>
      </c>
      <c r="C248" s="6" t="s">
        <v>630</v>
      </c>
      <c r="D248" s="7">
        <v>3987698.9711000002</v>
      </c>
    </row>
    <row r="249" spans="1:4" ht="18">
      <c r="A249" s="5">
        <v>244</v>
      </c>
      <c r="B249" s="6" t="s">
        <v>96</v>
      </c>
      <c r="C249" s="6" t="s">
        <v>632</v>
      </c>
      <c r="D249" s="7">
        <v>3034369.4541000002</v>
      </c>
    </row>
    <row r="250" spans="1:4" ht="18">
      <c r="A250" s="5">
        <v>245</v>
      </c>
      <c r="B250" s="6" t="s">
        <v>96</v>
      </c>
      <c r="C250" s="6" t="s">
        <v>634</v>
      </c>
      <c r="D250" s="7">
        <v>2893228.6094999998</v>
      </c>
    </row>
    <row r="251" spans="1:4" ht="18">
      <c r="A251" s="5">
        <v>246</v>
      </c>
      <c r="B251" s="6" t="s">
        <v>96</v>
      </c>
      <c r="C251" s="6" t="s">
        <v>636</v>
      </c>
      <c r="D251" s="7">
        <v>2987415.6088999999</v>
      </c>
    </row>
    <row r="252" spans="1:4" ht="36">
      <c r="A252" s="5">
        <v>247</v>
      </c>
      <c r="B252" s="6" t="s">
        <v>96</v>
      </c>
      <c r="C252" s="6" t="s">
        <v>638</v>
      </c>
      <c r="D252" s="7">
        <v>3164255.2902000002</v>
      </c>
    </row>
    <row r="253" spans="1:4" ht="18">
      <c r="A253" s="5">
        <v>248</v>
      </c>
      <c r="B253" s="6" t="s">
        <v>96</v>
      </c>
      <c r="C253" s="6" t="s">
        <v>640</v>
      </c>
      <c r="D253" s="7">
        <v>3225667.9939000001</v>
      </c>
    </row>
    <row r="254" spans="1:4" ht="18">
      <c r="A254" s="5">
        <v>249</v>
      </c>
      <c r="B254" s="6" t="s">
        <v>96</v>
      </c>
      <c r="C254" s="6" t="s">
        <v>642</v>
      </c>
      <c r="D254" s="7">
        <v>2657970.4569000001</v>
      </c>
    </row>
    <row r="255" spans="1:4" ht="18">
      <c r="A255" s="5">
        <v>250</v>
      </c>
      <c r="B255" s="6" t="s">
        <v>96</v>
      </c>
      <c r="C255" s="6" t="s">
        <v>644</v>
      </c>
      <c r="D255" s="7">
        <v>3274406.9753</v>
      </c>
    </row>
    <row r="256" spans="1:4" ht="18">
      <c r="A256" s="5">
        <v>251</v>
      </c>
      <c r="B256" s="6" t="s">
        <v>96</v>
      </c>
      <c r="C256" s="6" t="s">
        <v>646</v>
      </c>
      <c r="D256" s="7">
        <v>3503485.3124000002</v>
      </c>
    </row>
    <row r="257" spans="1:4" ht="18">
      <c r="A257" s="5">
        <v>252</v>
      </c>
      <c r="B257" s="6" t="s">
        <v>96</v>
      </c>
      <c r="C257" s="6" t="s">
        <v>648</v>
      </c>
      <c r="D257" s="7">
        <v>3059312.0482999999</v>
      </c>
    </row>
    <row r="258" spans="1:4" ht="18">
      <c r="A258" s="5">
        <v>253</v>
      </c>
      <c r="B258" s="6" t="s">
        <v>96</v>
      </c>
      <c r="C258" s="6" t="s">
        <v>650</v>
      </c>
      <c r="D258" s="7">
        <v>3278557.2859999998</v>
      </c>
    </row>
    <row r="259" spans="1:4" ht="18">
      <c r="A259" s="5">
        <v>254</v>
      </c>
      <c r="B259" s="6" t="s">
        <v>96</v>
      </c>
      <c r="C259" s="6" t="s">
        <v>652</v>
      </c>
      <c r="D259" s="7">
        <v>2300761.301</v>
      </c>
    </row>
    <row r="260" spans="1:4" ht="36">
      <c r="A260" s="5">
        <v>255</v>
      </c>
      <c r="B260" s="6" t="s">
        <v>96</v>
      </c>
      <c r="C260" s="6" t="s">
        <v>654</v>
      </c>
      <c r="D260" s="7">
        <v>2916059.6949999998</v>
      </c>
    </row>
    <row r="261" spans="1:4" ht="18">
      <c r="A261" s="5">
        <v>256</v>
      </c>
      <c r="B261" s="6" t="s">
        <v>96</v>
      </c>
      <c r="C261" s="6" t="s">
        <v>656</v>
      </c>
      <c r="D261" s="7">
        <v>2845599.3525999999</v>
      </c>
    </row>
    <row r="262" spans="1:4" ht="18">
      <c r="A262" s="5">
        <v>257</v>
      </c>
      <c r="B262" s="6" t="s">
        <v>96</v>
      </c>
      <c r="C262" s="6" t="s">
        <v>658</v>
      </c>
      <c r="D262" s="7">
        <v>3051943.6899000001</v>
      </c>
    </row>
    <row r="263" spans="1:4" ht="18">
      <c r="A263" s="5">
        <v>258</v>
      </c>
      <c r="B263" s="6" t="s">
        <v>96</v>
      </c>
      <c r="C263" s="6" t="s">
        <v>660</v>
      </c>
      <c r="D263" s="7">
        <v>2966727.3080000002</v>
      </c>
    </row>
    <row r="264" spans="1:4" ht="18">
      <c r="A264" s="5">
        <v>259</v>
      </c>
      <c r="B264" s="6" t="s">
        <v>97</v>
      </c>
      <c r="C264" s="6" t="s">
        <v>664</v>
      </c>
      <c r="D264" s="7">
        <v>3716336.8467000001</v>
      </c>
    </row>
    <row r="265" spans="1:4" ht="18">
      <c r="A265" s="5">
        <v>260</v>
      </c>
      <c r="B265" s="6" t="s">
        <v>97</v>
      </c>
      <c r="C265" s="6" t="s">
        <v>666</v>
      </c>
      <c r="D265" s="7">
        <v>3131280.8757000002</v>
      </c>
    </row>
    <row r="266" spans="1:4" ht="18">
      <c r="A266" s="5">
        <v>261</v>
      </c>
      <c r="B266" s="6" t="s">
        <v>97</v>
      </c>
      <c r="C266" s="6" t="s">
        <v>668</v>
      </c>
      <c r="D266" s="7">
        <v>4238520.5472999997</v>
      </c>
    </row>
    <row r="267" spans="1:4" ht="18">
      <c r="A267" s="5">
        <v>262</v>
      </c>
      <c r="B267" s="6" t="s">
        <v>97</v>
      </c>
      <c r="C267" s="6" t="s">
        <v>670</v>
      </c>
      <c r="D267" s="7">
        <v>3984365.0131999999</v>
      </c>
    </row>
    <row r="268" spans="1:4" ht="18">
      <c r="A268" s="5">
        <v>263</v>
      </c>
      <c r="B268" s="6" t="s">
        <v>97</v>
      </c>
      <c r="C268" s="6" t="s">
        <v>672</v>
      </c>
      <c r="D268" s="7">
        <v>3852422.1175000002</v>
      </c>
    </row>
    <row r="269" spans="1:4" ht="18">
      <c r="A269" s="5">
        <v>264</v>
      </c>
      <c r="B269" s="6" t="s">
        <v>97</v>
      </c>
      <c r="C269" s="6" t="s">
        <v>674</v>
      </c>
      <c r="D269" s="7">
        <v>3703981.6688999999</v>
      </c>
    </row>
    <row r="270" spans="1:4" ht="18">
      <c r="A270" s="5">
        <v>265</v>
      </c>
      <c r="B270" s="6" t="s">
        <v>97</v>
      </c>
      <c r="C270" s="6" t="s">
        <v>676</v>
      </c>
      <c r="D270" s="7">
        <v>3739858.1216000002</v>
      </c>
    </row>
    <row r="271" spans="1:4" ht="18">
      <c r="A271" s="5">
        <v>266</v>
      </c>
      <c r="B271" s="6" t="s">
        <v>97</v>
      </c>
      <c r="C271" s="6" t="s">
        <v>678</v>
      </c>
      <c r="D271" s="7">
        <v>4047713.0617999998</v>
      </c>
    </row>
    <row r="272" spans="1:4" ht="18">
      <c r="A272" s="5">
        <v>267</v>
      </c>
      <c r="B272" s="6" t="s">
        <v>97</v>
      </c>
      <c r="C272" s="6" t="s">
        <v>680</v>
      </c>
      <c r="D272" s="7">
        <v>3683120.7540000002</v>
      </c>
    </row>
    <row r="273" spans="1:4" ht="18">
      <c r="A273" s="5">
        <v>268</v>
      </c>
      <c r="B273" s="6" t="s">
        <v>97</v>
      </c>
      <c r="C273" s="6" t="s">
        <v>682</v>
      </c>
      <c r="D273" s="7">
        <v>3444334.8613999998</v>
      </c>
    </row>
    <row r="274" spans="1:4" ht="18">
      <c r="A274" s="5">
        <v>269</v>
      </c>
      <c r="B274" s="6" t="s">
        <v>97</v>
      </c>
      <c r="C274" s="6" t="s">
        <v>684</v>
      </c>
      <c r="D274" s="7">
        <v>3605987.0724999998</v>
      </c>
    </row>
    <row r="275" spans="1:4" ht="18">
      <c r="A275" s="5">
        <v>270</v>
      </c>
      <c r="B275" s="6" t="s">
        <v>97</v>
      </c>
      <c r="C275" s="6" t="s">
        <v>685</v>
      </c>
      <c r="D275" s="7">
        <v>3501160.6562000001</v>
      </c>
    </row>
    <row r="276" spans="1:4" ht="18">
      <c r="A276" s="5">
        <v>271</v>
      </c>
      <c r="B276" s="6" t="s">
        <v>97</v>
      </c>
      <c r="C276" s="6" t="s">
        <v>687</v>
      </c>
      <c r="D276" s="7">
        <v>4534461.0640000002</v>
      </c>
    </row>
    <row r="277" spans="1:4" ht="18">
      <c r="A277" s="5">
        <v>272</v>
      </c>
      <c r="B277" s="6" t="s">
        <v>97</v>
      </c>
      <c r="C277" s="6" t="s">
        <v>688</v>
      </c>
      <c r="D277" s="7">
        <v>3111278.1069999998</v>
      </c>
    </row>
    <row r="278" spans="1:4" ht="18">
      <c r="A278" s="5">
        <v>273</v>
      </c>
      <c r="B278" s="6" t="s">
        <v>97</v>
      </c>
      <c r="C278" s="6" t="s">
        <v>690</v>
      </c>
      <c r="D278" s="7">
        <v>3443681.7144999998</v>
      </c>
    </row>
    <row r="279" spans="1:4" ht="18">
      <c r="A279" s="5">
        <v>274</v>
      </c>
      <c r="B279" s="6" t="s">
        <v>97</v>
      </c>
      <c r="C279" s="6" t="s">
        <v>692</v>
      </c>
      <c r="D279" s="7">
        <v>3910254.6697999998</v>
      </c>
    </row>
    <row r="280" spans="1:4" ht="18">
      <c r="A280" s="5">
        <v>275</v>
      </c>
      <c r="B280" s="6" t="s">
        <v>97</v>
      </c>
      <c r="C280" s="6" t="s">
        <v>694</v>
      </c>
      <c r="D280" s="7">
        <v>3238231.2889</v>
      </c>
    </row>
    <row r="281" spans="1:4" ht="18">
      <c r="A281" s="5">
        <v>276</v>
      </c>
      <c r="B281" s="6" t="s">
        <v>98</v>
      </c>
      <c r="C281" s="6" t="s">
        <v>699</v>
      </c>
      <c r="D281" s="7">
        <v>5166655.0469000004</v>
      </c>
    </row>
    <row r="282" spans="1:4" ht="18">
      <c r="A282" s="5">
        <v>277</v>
      </c>
      <c r="B282" s="6" t="s">
        <v>98</v>
      </c>
      <c r="C282" s="6" t="s">
        <v>701</v>
      </c>
      <c r="D282" s="7">
        <v>3752192.7837</v>
      </c>
    </row>
    <row r="283" spans="1:4" ht="18">
      <c r="A283" s="5">
        <v>278</v>
      </c>
      <c r="B283" s="6" t="s">
        <v>98</v>
      </c>
      <c r="C283" s="6" t="s">
        <v>703</v>
      </c>
      <c r="D283" s="7">
        <v>3776499.5981000001</v>
      </c>
    </row>
    <row r="284" spans="1:4" ht="18">
      <c r="A284" s="5">
        <v>279</v>
      </c>
      <c r="B284" s="6" t="s">
        <v>98</v>
      </c>
      <c r="C284" s="6" t="s">
        <v>705</v>
      </c>
      <c r="D284" s="7">
        <v>4115005.9071</v>
      </c>
    </row>
    <row r="285" spans="1:4" ht="18">
      <c r="A285" s="5">
        <v>280</v>
      </c>
      <c r="B285" s="6" t="s">
        <v>98</v>
      </c>
      <c r="C285" s="6" t="s">
        <v>707</v>
      </c>
      <c r="D285" s="7">
        <v>4002406.4156999998</v>
      </c>
    </row>
    <row r="286" spans="1:4" ht="18">
      <c r="A286" s="5">
        <v>281</v>
      </c>
      <c r="B286" s="6" t="s">
        <v>98</v>
      </c>
      <c r="C286" s="6" t="s">
        <v>98</v>
      </c>
      <c r="D286" s="7">
        <v>4358112.1649000002</v>
      </c>
    </row>
    <row r="287" spans="1:4" ht="18">
      <c r="A287" s="5">
        <v>282</v>
      </c>
      <c r="B287" s="6" t="s">
        <v>98</v>
      </c>
      <c r="C287" s="6" t="s">
        <v>710</v>
      </c>
      <c r="D287" s="7">
        <v>3417162.6584000001</v>
      </c>
    </row>
    <row r="288" spans="1:4" ht="18">
      <c r="A288" s="5">
        <v>283</v>
      </c>
      <c r="B288" s="6" t="s">
        <v>98</v>
      </c>
      <c r="C288" s="6" t="s">
        <v>712</v>
      </c>
      <c r="D288" s="7">
        <v>3665536.3975</v>
      </c>
    </row>
    <row r="289" spans="1:4" ht="18">
      <c r="A289" s="5">
        <v>284</v>
      </c>
      <c r="B289" s="6" t="s">
        <v>98</v>
      </c>
      <c r="C289" s="6" t="s">
        <v>714</v>
      </c>
      <c r="D289" s="7">
        <v>3341805.4937999998</v>
      </c>
    </row>
    <row r="290" spans="1:4" ht="18">
      <c r="A290" s="5">
        <v>285</v>
      </c>
      <c r="B290" s="6" t="s">
        <v>98</v>
      </c>
      <c r="C290" s="6" t="s">
        <v>716</v>
      </c>
      <c r="D290" s="7">
        <v>3169279.4591999999</v>
      </c>
    </row>
    <row r="291" spans="1:4" ht="18">
      <c r="A291" s="5">
        <v>286</v>
      </c>
      <c r="B291" s="6" t="s">
        <v>98</v>
      </c>
      <c r="C291" s="6" t="s">
        <v>718</v>
      </c>
      <c r="D291" s="7">
        <v>4325552.4764999999</v>
      </c>
    </row>
    <row r="292" spans="1:4" ht="18">
      <c r="A292" s="5">
        <v>287</v>
      </c>
      <c r="B292" s="6" t="s">
        <v>99</v>
      </c>
      <c r="C292" s="6" t="s">
        <v>722</v>
      </c>
      <c r="D292" s="7">
        <v>3381267.8262999998</v>
      </c>
    </row>
    <row r="293" spans="1:4" ht="18">
      <c r="A293" s="5">
        <v>288</v>
      </c>
      <c r="B293" s="6" t="s">
        <v>99</v>
      </c>
      <c r="C293" s="6" t="s">
        <v>724</v>
      </c>
      <c r="D293" s="7">
        <v>3181943.4619999998</v>
      </c>
    </row>
    <row r="294" spans="1:4" ht="18">
      <c r="A294" s="5">
        <v>289</v>
      </c>
      <c r="B294" s="6" t="s">
        <v>99</v>
      </c>
      <c r="C294" s="6" t="s">
        <v>726</v>
      </c>
      <c r="D294" s="7">
        <v>2923218.2957000001</v>
      </c>
    </row>
    <row r="295" spans="1:4" ht="36">
      <c r="A295" s="5">
        <v>290</v>
      </c>
      <c r="B295" s="6" t="s">
        <v>99</v>
      </c>
      <c r="C295" s="6" t="s">
        <v>728</v>
      </c>
      <c r="D295" s="7">
        <v>3109068.1584000001</v>
      </c>
    </row>
    <row r="296" spans="1:4" ht="18">
      <c r="A296" s="5">
        <v>291</v>
      </c>
      <c r="B296" s="6" t="s">
        <v>99</v>
      </c>
      <c r="C296" s="6" t="s">
        <v>730</v>
      </c>
      <c r="D296" s="7">
        <v>3333873.4021000001</v>
      </c>
    </row>
    <row r="297" spans="1:4" ht="18">
      <c r="A297" s="5">
        <v>292</v>
      </c>
      <c r="B297" s="6" t="s">
        <v>99</v>
      </c>
      <c r="C297" s="6" t="s">
        <v>732</v>
      </c>
      <c r="D297" s="7">
        <v>3345036.7880000002</v>
      </c>
    </row>
    <row r="298" spans="1:4" ht="18">
      <c r="A298" s="5">
        <v>293</v>
      </c>
      <c r="B298" s="6" t="s">
        <v>99</v>
      </c>
      <c r="C298" s="6" t="s">
        <v>734</v>
      </c>
      <c r="D298" s="7">
        <v>2993984.3495</v>
      </c>
    </row>
    <row r="299" spans="1:4" ht="18">
      <c r="A299" s="5">
        <v>294</v>
      </c>
      <c r="B299" s="6" t="s">
        <v>99</v>
      </c>
      <c r="C299" s="6" t="s">
        <v>736</v>
      </c>
      <c r="D299" s="7">
        <v>3171249.5088</v>
      </c>
    </row>
    <row r="300" spans="1:4" ht="18">
      <c r="A300" s="5">
        <v>295</v>
      </c>
      <c r="B300" s="6" t="s">
        <v>99</v>
      </c>
      <c r="C300" s="6" t="s">
        <v>738</v>
      </c>
      <c r="D300" s="7">
        <v>3567912.1795000001</v>
      </c>
    </row>
    <row r="301" spans="1:4" ht="18">
      <c r="A301" s="5">
        <v>296</v>
      </c>
      <c r="B301" s="6" t="s">
        <v>99</v>
      </c>
      <c r="C301" s="6" t="s">
        <v>740</v>
      </c>
      <c r="D301" s="7">
        <v>3153535.0156999999</v>
      </c>
    </row>
    <row r="302" spans="1:4" ht="18">
      <c r="A302" s="5">
        <v>297</v>
      </c>
      <c r="B302" s="6" t="s">
        <v>99</v>
      </c>
      <c r="C302" s="6" t="s">
        <v>742</v>
      </c>
      <c r="D302" s="7">
        <v>3889753.0896000001</v>
      </c>
    </row>
    <row r="303" spans="1:4" ht="18">
      <c r="A303" s="5">
        <v>298</v>
      </c>
      <c r="B303" s="6" t="s">
        <v>99</v>
      </c>
      <c r="C303" s="6" t="s">
        <v>744</v>
      </c>
      <c r="D303" s="7">
        <v>3303549.3396000001</v>
      </c>
    </row>
    <row r="304" spans="1:4" ht="18">
      <c r="A304" s="5">
        <v>299</v>
      </c>
      <c r="B304" s="6" t="s">
        <v>99</v>
      </c>
      <c r="C304" s="6" t="s">
        <v>746</v>
      </c>
      <c r="D304" s="7">
        <v>2984340.9397999998</v>
      </c>
    </row>
    <row r="305" spans="1:4" ht="18">
      <c r="A305" s="5">
        <v>300</v>
      </c>
      <c r="B305" s="6" t="s">
        <v>99</v>
      </c>
      <c r="C305" s="6" t="s">
        <v>748</v>
      </c>
      <c r="D305" s="7">
        <v>2904249.8308999999</v>
      </c>
    </row>
    <row r="306" spans="1:4" ht="18">
      <c r="A306" s="5">
        <v>301</v>
      </c>
      <c r="B306" s="6" t="s">
        <v>99</v>
      </c>
      <c r="C306" s="6" t="s">
        <v>750</v>
      </c>
      <c r="D306" s="7">
        <v>2587226.2291999999</v>
      </c>
    </row>
    <row r="307" spans="1:4" ht="18">
      <c r="A307" s="5">
        <v>302</v>
      </c>
      <c r="B307" s="6" t="s">
        <v>99</v>
      </c>
      <c r="C307" s="6" t="s">
        <v>752</v>
      </c>
      <c r="D307" s="7">
        <v>2804519.4421000001</v>
      </c>
    </row>
    <row r="308" spans="1:4" ht="18">
      <c r="A308" s="5">
        <v>303</v>
      </c>
      <c r="B308" s="6" t="s">
        <v>99</v>
      </c>
      <c r="C308" s="6" t="s">
        <v>754</v>
      </c>
      <c r="D308" s="7">
        <v>3292405.2261000001</v>
      </c>
    </row>
    <row r="309" spans="1:4" ht="18">
      <c r="A309" s="5">
        <v>304</v>
      </c>
      <c r="B309" s="6" t="s">
        <v>99</v>
      </c>
      <c r="C309" s="6" t="s">
        <v>756</v>
      </c>
      <c r="D309" s="7">
        <v>3563641.2377999998</v>
      </c>
    </row>
    <row r="310" spans="1:4" ht="18">
      <c r="A310" s="5">
        <v>305</v>
      </c>
      <c r="B310" s="6" t="s">
        <v>99</v>
      </c>
      <c r="C310" s="6" t="s">
        <v>758</v>
      </c>
      <c r="D310" s="7">
        <v>3122271.1834999998</v>
      </c>
    </row>
    <row r="311" spans="1:4" ht="18">
      <c r="A311" s="5">
        <v>306</v>
      </c>
      <c r="B311" s="6" t="s">
        <v>99</v>
      </c>
      <c r="C311" s="6" t="s">
        <v>760</v>
      </c>
      <c r="D311" s="7">
        <v>2773810.9057999998</v>
      </c>
    </row>
    <row r="312" spans="1:4" ht="18">
      <c r="A312" s="5">
        <v>307</v>
      </c>
      <c r="B312" s="6" t="s">
        <v>99</v>
      </c>
      <c r="C312" s="6" t="s">
        <v>762</v>
      </c>
      <c r="D312" s="7">
        <v>3050810.8418000001</v>
      </c>
    </row>
    <row r="313" spans="1:4" ht="18">
      <c r="A313" s="5">
        <v>308</v>
      </c>
      <c r="B313" s="6" t="s">
        <v>99</v>
      </c>
      <c r="C313" s="6" t="s">
        <v>764</v>
      </c>
      <c r="D313" s="7">
        <v>2967777.2642000001</v>
      </c>
    </row>
    <row r="314" spans="1:4" ht="18">
      <c r="A314" s="5">
        <v>309</v>
      </c>
      <c r="B314" s="6" t="s">
        <v>99</v>
      </c>
      <c r="C314" s="6" t="s">
        <v>766</v>
      </c>
      <c r="D314" s="7">
        <v>2870606.4706000001</v>
      </c>
    </row>
    <row r="315" spans="1:4" ht="18">
      <c r="A315" s="5">
        <v>310</v>
      </c>
      <c r="B315" s="6" t="s">
        <v>99</v>
      </c>
      <c r="C315" s="6" t="s">
        <v>767</v>
      </c>
      <c r="D315" s="7">
        <v>2969604.5981999999</v>
      </c>
    </row>
    <row r="316" spans="1:4" ht="36">
      <c r="A316" s="5">
        <v>311</v>
      </c>
      <c r="B316" s="6" t="s">
        <v>99</v>
      </c>
      <c r="C316" s="6" t="s">
        <v>769</v>
      </c>
      <c r="D316" s="7">
        <v>2996799.8725999999</v>
      </c>
    </row>
    <row r="317" spans="1:4" ht="18">
      <c r="A317" s="5">
        <v>312</v>
      </c>
      <c r="B317" s="6" t="s">
        <v>99</v>
      </c>
      <c r="C317" s="6" t="s">
        <v>771</v>
      </c>
      <c r="D317" s="7">
        <v>3188085.6581000001</v>
      </c>
    </row>
    <row r="318" spans="1:4" ht="18">
      <c r="A318" s="5">
        <v>313</v>
      </c>
      <c r="B318" s="6" t="s">
        <v>99</v>
      </c>
      <c r="C318" s="6" t="s">
        <v>773</v>
      </c>
      <c r="D318" s="7">
        <v>2852012.4889000002</v>
      </c>
    </row>
    <row r="319" spans="1:4" ht="18">
      <c r="A319" s="5">
        <v>314</v>
      </c>
      <c r="B319" s="6" t="s">
        <v>100</v>
      </c>
      <c r="C319" s="6" t="s">
        <v>778</v>
      </c>
      <c r="D319" s="7">
        <v>2978294.4021999999</v>
      </c>
    </row>
    <row r="320" spans="1:4" ht="18">
      <c r="A320" s="5">
        <v>315</v>
      </c>
      <c r="B320" s="6" t="s">
        <v>100</v>
      </c>
      <c r="C320" s="6" t="s">
        <v>780</v>
      </c>
      <c r="D320" s="7">
        <v>3522462.2475000001</v>
      </c>
    </row>
    <row r="321" spans="1:4" ht="18">
      <c r="A321" s="5">
        <v>316</v>
      </c>
      <c r="B321" s="6" t="s">
        <v>100</v>
      </c>
      <c r="C321" s="6" t="s">
        <v>782</v>
      </c>
      <c r="D321" s="7">
        <v>4371471.7138999999</v>
      </c>
    </row>
    <row r="322" spans="1:4" ht="18">
      <c r="A322" s="5">
        <v>317</v>
      </c>
      <c r="B322" s="6" t="s">
        <v>100</v>
      </c>
      <c r="C322" s="6" t="s">
        <v>784</v>
      </c>
      <c r="D322" s="7">
        <v>3306507.3338000001</v>
      </c>
    </row>
    <row r="323" spans="1:4" ht="18">
      <c r="A323" s="5">
        <v>318</v>
      </c>
      <c r="B323" s="6" t="s">
        <v>100</v>
      </c>
      <c r="C323" s="6" t="s">
        <v>786</v>
      </c>
      <c r="D323" s="7">
        <v>2837271.7313000001</v>
      </c>
    </row>
    <row r="324" spans="1:4" ht="18">
      <c r="A324" s="5">
        <v>319</v>
      </c>
      <c r="B324" s="6" t="s">
        <v>100</v>
      </c>
      <c r="C324" s="6" t="s">
        <v>788</v>
      </c>
      <c r="D324" s="7">
        <v>2783288.2228000001</v>
      </c>
    </row>
    <row r="325" spans="1:4" ht="18">
      <c r="A325" s="5">
        <v>320</v>
      </c>
      <c r="B325" s="6" t="s">
        <v>100</v>
      </c>
      <c r="C325" s="6" t="s">
        <v>790</v>
      </c>
      <c r="D325" s="7">
        <v>3906972.5469</v>
      </c>
    </row>
    <row r="326" spans="1:4" ht="18">
      <c r="A326" s="5">
        <v>321</v>
      </c>
      <c r="B326" s="6" t="s">
        <v>100</v>
      </c>
      <c r="C326" s="6" t="s">
        <v>792</v>
      </c>
      <c r="D326" s="7">
        <v>3279000.9564999999</v>
      </c>
    </row>
    <row r="327" spans="1:4" ht="18">
      <c r="A327" s="5">
        <v>322</v>
      </c>
      <c r="B327" s="6" t="s">
        <v>100</v>
      </c>
      <c r="C327" s="6" t="s">
        <v>794</v>
      </c>
      <c r="D327" s="7">
        <v>2872187.2289999998</v>
      </c>
    </row>
    <row r="328" spans="1:4" ht="18">
      <c r="A328" s="5">
        <v>323</v>
      </c>
      <c r="B328" s="6" t="s">
        <v>100</v>
      </c>
      <c r="C328" s="6" t="s">
        <v>796</v>
      </c>
      <c r="D328" s="7">
        <v>3034309.4682999998</v>
      </c>
    </row>
    <row r="329" spans="1:4" ht="18">
      <c r="A329" s="5">
        <v>324</v>
      </c>
      <c r="B329" s="6" t="s">
        <v>100</v>
      </c>
      <c r="C329" s="6" t="s">
        <v>798</v>
      </c>
      <c r="D329" s="7">
        <v>4220900.5283000004</v>
      </c>
    </row>
    <row r="330" spans="1:4" ht="18">
      <c r="A330" s="5">
        <v>325</v>
      </c>
      <c r="B330" s="6" t="s">
        <v>100</v>
      </c>
      <c r="C330" s="6" t="s">
        <v>800</v>
      </c>
      <c r="D330" s="7">
        <v>3120779.983</v>
      </c>
    </row>
    <row r="331" spans="1:4" ht="18">
      <c r="A331" s="5">
        <v>326</v>
      </c>
      <c r="B331" s="6" t="s">
        <v>100</v>
      </c>
      <c r="C331" s="6" t="s">
        <v>802</v>
      </c>
      <c r="D331" s="7">
        <v>2634447.0008</v>
      </c>
    </row>
    <row r="332" spans="1:4" ht="18">
      <c r="A332" s="5">
        <v>327</v>
      </c>
      <c r="B332" s="6" t="s">
        <v>100</v>
      </c>
      <c r="C332" s="6" t="s">
        <v>804</v>
      </c>
      <c r="D332" s="7">
        <v>3620963.3361999998</v>
      </c>
    </row>
    <row r="333" spans="1:4" ht="18">
      <c r="A333" s="5">
        <v>328</v>
      </c>
      <c r="B333" s="6" t="s">
        <v>100</v>
      </c>
      <c r="C333" s="6" t="s">
        <v>806</v>
      </c>
      <c r="D333" s="7">
        <v>4072656.7747</v>
      </c>
    </row>
    <row r="334" spans="1:4" ht="18">
      <c r="A334" s="5">
        <v>329</v>
      </c>
      <c r="B334" s="6" t="s">
        <v>100</v>
      </c>
      <c r="C334" s="6" t="s">
        <v>808</v>
      </c>
      <c r="D334" s="7">
        <v>2984865.2442999999</v>
      </c>
    </row>
    <row r="335" spans="1:4" ht="18">
      <c r="A335" s="5">
        <v>330</v>
      </c>
      <c r="B335" s="6" t="s">
        <v>100</v>
      </c>
      <c r="C335" s="6" t="s">
        <v>810</v>
      </c>
      <c r="D335" s="7">
        <v>3158553.2431999999</v>
      </c>
    </row>
    <row r="336" spans="1:4" ht="18">
      <c r="A336" s="5">
        <v>331</v>
      </c>
      <c r="B336" s="6" t="s">
        <v>100</v>
      </c>
      <c r="C336" s="6" t="s">
        <v>812</v>
      </c>
      <c r="D336" s="7">
        <v>3294315.8158</v>
      </c>
    </row>
    <row r="337" spans="1:4" ht="18">
      <c r="A337" s="5">
        <v>332</v>
      </c>
      <c r="B337" s="6" t="s">
        <v>100</v>
      </c>
      <c r="C337" s="6" t="s">
        <v>814</v>
      </c>
      <c r="D337" s="7">
        <v>3403511.156</v>
      </c>
    </row>
    <row r="338" spans="1:4" ht="18">
      <c r="A338" s="5">
        <v>333</v>
      </c>
      <c r="B338" s="6" t="s">
        <v>100</v>
      </c>
      <c r="C338" s="6" t="s">
        <v>815</v>
      </c>
      <c r="D338" s="7">
        <v>3432940.2459</v>
      </c>
    </row>
    <row r="339" spans="1:4" ht="18">
      <c r="A339" s="5">
        <v>334</v>
      </c>
      <c r="B339" s="6" t="s">
        <v>100</v>
      </c>
      <c r="C339" s="6" t="s">
        <v>817</v>
      </c>
      <c r="D339" s="7">
        <v>3215976.6682000002</v>
      </c>
    </row>
    <row r="340" spans="1:4" ht="18">
      <c r="A340" s="5">
        <v>335</v>
      </c>
      <c r="B340" s="6" t="s">
        <v>100</v>
      </c>
      <c r="C340" s="6" t="s">
        <v>819</v>
      </c>
      <c r="D340" s="7">
        <v>2949883.9249</v>
      </c>
    </row>
    <row r="341" spans="1:4" ht="18">
      <c r="A341" s="5">
        <v>336</v>
      </c>
      <c r="B341" s="6" t="s">
        <v>100</v>
      </c>
      <c r="C341" s="6" t="s">
        <v>821</v>
      </c>
      <c r="D341" s="7">
        <v>3620152.1203999999</v>
      </c>
    </row>
    <row r="342" spans="1:4" ht="18">
      <c r="A342" s="5">
        <v>337</v>
      </c>
      <c r="B342" s="6" t="s">
        <v>100</v>
      </c>
      <c r="C342" s="6" t="s">
        <v>823</v>
      </c>
      <c r="D342" s="7">
        <v>2677133.1069</v>
      </c>
    </row>
    <row r="343" spans="1:4" ht="18">
      <c r="A343" s="5">
        <v>338</v>
      </c>
      <c r="B343" s="6" t="s">
        <v>100</v>
      </c>
      <c r="C343" s="6" t="s">
        <v>825</v>
      </c>
      <c r="D343" s="7">
        <v>3360121.7349999999</v>
      </c>
    </row>
    <row r="344" spans="1:4" ht="18">
      <c r="A344" s="5">
        <v>339</v>
      </c>
      <c r="B344" s="6" t="s">
        <v>100</v>
      </c>
      <c r="C344" s="6" t="s">
        <v>827</v>
      </c>
      <c r="D344" s="7">
        <v>3056013.6880999999</v>
      </c>
    </row>
    <row r="345" spans="1:4" ht="18">
      <c r="A345" s="5">
        <v>340</v>
      </c>
      <c r="B345" s="6" t="s">
        <v>100</v>
      </c>
      <c r="C345" s="6" t="s">
        <v>829</v>
      </c>
      <c r="D345" s="7">
        <v>2831777.6087000002</v>
      </c>
    </row>
    <row r="346" spans="1:4" ht="18">
      <c r="A346" s="5">
        <v>341</v>
      </c>
      <c r="B346" s="6" t="s">
        <v>101</v>
      </c>
      <c r="C346" s="6" t="s">
        <v>834</v>
      </c>
      <c r="D346" s="7">
        <v>5301904.0893999999</v>
      </c>
    </row>
    <row r="347" spans="1:4" ht="18">
      <c r="A347" s="5">
        <v>342</v>
      </c>
      <c r="B347" s="6" t="s">
        <v>101</v>
      </c>
      <c r="C347" s="6" t="s">
        <v>836</v>
      </c>
      <c r="D347" s="7">
        <v>5391115.7275</v>
      </c>
    </row>
    <row r="348" spans="1:4" ht="18">
      <c r="A348" s="5">
        <v>343</v>
      </c>
      <c r="B348" s="6" t="s">
        <v>101</v>
      </c>
      <c r="C348" s="6" t="s">
        <v>838</v>
      </c>
      <c r="D348" s="7">
        <v>4461578.7878999999</v>
      </c>
    </row>
    <row r="349" spans="1:4" ht="18">
      <c r="A349" s="5">
        <v>344</v>
      </c>
      <c r="B349" s="6" t="s">
        <v>101</v>
      </c>
      <c r="C349" s="6" t="s">
        <v>840</v>
      </c>
      <c r="D349" s="7">
        <v>3435351.8390000002</v>
      </c>
    </row>
    <row r="350" spans="1:4" ht="18">
      <c r="A350" s="5">
        <v>345</v>
      </c>
      <c r="B350" s="6" t="s">
        <v>101</v>
      </c>
      <c r="C350" s="6" t="s">
        <v>842</v>
      </c>
      <c r="D350" s="7">
        <v>5647563.3393000001</v>
      </c>
    </row>
    <row r="351" spans="1:4" ht="18">
      <c r="A351" s="5">
        <v>346</v>
      </c>
      <c r="B351" s="6" t="s">
        <v>101</v>
      </c>
      <c r="C351" s="6" t="s">
        <v>844</v>
      </c>
      <c r="D351" s="7">
        <v>3783357.9989</v>
      </c>
    </row>
    <row r="352" spans="1:4" ht="18">
      <c r="A352" s="5">
        <v>347</v>
      </c>
      <c r="B352" s="6" t="s">
        <v>101</v>
      </c>
      <c r="C352" s="6" t="s">
        <v>846</v>
      </c>
      <c r="D352" s="7">
        <v>3299080.7337000002</v>
      </c>
    </row>
    <row r="353" spans="1:4" ht="18">
      <c r="A353" s="5">
        <v>348</v>
      </c>
      <c r="B353" s="6" t="s">
        <v>101</v>
      </c>
      <c r="C353" s="6" t="s">
        <v>848</v>
      </c>
      <c r="D353" s="7">
        <v>4395808.7695000004</v>
      </c>
    </row>
    <row r="354" spans="1:4" ht="18">
      <c r="A354" s="5">
        <v>349</v>
      </c>
      <c r="B354" s="6" t="s">
        <v>101</v>
      </c>
      <c r="C354" s="6" t="s">
        <v>849</v>
      </c>
      <c r="D354" s="7">
        <v>4849034.3348000003</v>
      </c>
    </row>
    <row r="355" spans="1:4" ht="18">
      <c r="A355" s="5">
        <v>350</v>
      </c>
      <c r="B355" s="6" t="s">
        <v>101</v>
      </c>
      <c r="C355" s="6" t="s">
        <v>851</v>
      </c>
      <c r="D355" s="7">
        <v>4580887.0652999999</v>
      </c>
    </row>
    <row r="356" spans="1:4" ht="18">
      <c r="A356" s="5">
        <v>351</v>
      </c>
      <c r="B356" s="6" t="s">
        <v>101</v>
      </c>
      <c r="C356" s="6" t="s">
        <v>853</v>
      </c>
      <c r="D356" s="7">
        <v>4890813.5208999999</v>
      </c>
    </row>
    <row r="357" spans="1:4" ht="18">
      <c r="A357" s="5">
        <v>352</v>
      </c>
      <c r="B357" s="6" t="s">
        <v>101</v>
      </c>
      <c r="C357" s="6" t="s">
        <v>855</v>
      </c>
      <c r="D357" s="7">
        <v>4226514.2006000001</v>
      </c>
    </row>
    <row r="358" spans="1:4" ht="18">
      <c r="A358" s="5">
        <v>353</v>
      </c>
      <c r="B358" s="6" t="s">
        <v>101</v>
      </c>
      <c r="C358" s="6" t="s">
        <v>857</v>
      </c>
      <c r="D358" s="7">
        <v>3661715.3783</v>
      </c>
    </row>
    <row r="359" spans="1:4" ht="18">
      <c r="A359" s="5">
        <v>354</v>
      </c>
      <c r="B359" s="6" t="s">
        <v>101</v>
      </c>
      <c r="C359" s="6" t="s">
        <v>859</v>
      </c>
      <c r="D359" s="7">
        <v>3770364.9519000002</v>
      </c>
    </row>
    <row r="360" spans="1:4" ht="18">
      <c r="A360" s="5">
        <v>355</v>
      </c>
      <c r="B360" s="6" t="s">
        <v>101</v>
      </c>
      <c r="C360" s="6" t="s">
        <v>861</v>
      </c>
      <c r="D360" s="7">
        <v>4364566.5275999997</v>
      </c>
    </row>
    <row r="361" spans="1:4" ht="18">
      <c r="A361" s="5">
        <v>356</v>
      </c>
      <c r="B361" s="6" t="s">
        <v>101</v>
      </c>
      <c r="C361" s="6" t="s">
        <v>863</v>
      </c>
      <c r="D361" s="7">
        <v>3385304.2461999999</v>
      </c>
    </row>
    <row r="362" spans="1:4" ht="18">
      <c r="A362" s="5">
        <v>357</v>
      </c>
      <c r="B362" s="6" t="s">
        <v>101</v>
      </c>
      <c r="C362" s="6" t="s">
        <v>865</v>
      </c>
      <c r="D362" s="7">
        <v>4710390.3260000004</v>
      </c>
    </row>
    <row r="363" spans="1:4" ht="18">
      <c r="A363" s="5">
        <v>358</v>
      </c>
      <c r="B363" s="6" t="s">
        <v>101</v>
      </c>
      <c r="C363" s="6" t="s">
        <v>867</v>
      </c>
      <c r="D363" s="7">
        <v>3168275.0380000002</v>
      </c>
    </row>
    <row r="364" spans="1:4" ht="18">
      <c r="A364" s="5">
        <v>359</v>
      </c>
      <c r="B364" s="6" t="s">
        <v>101</v>
      </c>
      <c r="C364" s="6" t="s">
        <v>869</v>
      </c>
      <c r="D364" s="7">
        <v>4180534.8717</v>
      </c>
    </row>
    <row r="365" spans="1:4" ht="18">
      <c r="A365" s="5">
        <v>360</v>
      </c>
      <c r="B365" s="6" t="s">
        <v>101</v>
      </c>
      <c r="C365" s="6" t="s">
        <v>871</v>
      </c>
      <c r="D365" s="7">
        <v>3505073.5852999999</v>
      </c>
    </row>
    <row r="366" spans="1:4" ht="18">
      <c r="A366" s="5">
        <v>361</v>
      </c>
      <c r="B366" s="6" t="s">
        <v>101</v>
      </c>
      <c r="C366" s="6" t="s">
        <v>873</v>
      </c>
      <c r="D366" s="7">
        <v>4467690.1805999996</v>
      </c>
    </row>
    <row r="367" spans="1:4" ht="18">
      <c r="A367" s="5">
        <v>362</v>
      </c>
      <c r="B367" s="6" t="s">
        <v>101</v>
      </c>
      <c r="C367" s="6" t="s">
        <v>875</v>
      </c>
      <c r="D367" s="7">
        <v>4998444.6004999997</v>
      </c>
    </row>
    <row r="368" spans="1:4" ht="18">
      <c r="A368" s="5">
        <v>363</v>
      </c>
      <c r="B368" s="6" t="s">
        <v>101</v>
      </c>
      <c r="C368" s="6" t="s">
        <v>877</v>
      </c>
      <c r="D368" s="7">
        <v>5103843.7903000005</v>
      </c>
    </row>
    <row r="369" spans="1:4" ht="18">
      <c r="A369" s="5">
        <v>364</v>
      </c>
      <c r="B369" s="6" t="s">
        <v>102</v>
      </c>
      <c r="C369" s="6" t="s">
        <v>881</v>
      </c>
      <c r="D369" s="7">
        <v>3275239.2527999999</v>
      </c>
    </row>
    <row r="370" spans="1:4" ht="18">
      <c r="A370" s="5">
        <v>365</v>
      </c>
      <c r="B370" s="6" t="s">
        <v>102</v>
      </c>
      <c r="C370" s="6" t="s">
        <v>883</v>
      </c>
      <c r="D370" s="7">
        <v>3354705.7437999998</v>
      </c>
    </row>
    <row r="371" spans="1:4" ht="18">
      <c r="A371" s="5">
        <v>366</v>
      </c>
      <c r="B371" s="6" t="s">
        <v>102</v>
      </c>
      <c r="C371" s="6" t="s">
        <v>884</v>
      </c>
      <c r="D371" s="7">
        <v>3058830.7091999999</v>
      </c>
    </row>
    <row r="372" spans="1:4" ht="18">
      <c r="A372" s="5">
        <v>367</v>
      </c>
      <c r="B372" s="6" t="s">
        <v>102</v>
      </c>
      <c r="C372" s="6" t="s">
        <v>886</v>
      </c>
      <c r="D372" s="7">
        <v>3318408.4383999999</v>
      </c>
    </row>
    <row r="373" spans="1:4" ht="18">
      <c r="A373" s="5">
        <v>368</v>
      </c>
      <c r="B373" s="6" t="s">
        <v>102</v>
      </c>
      <c r="C373" s="6" t="s">
        <v>888</v>
      </c>
      <c r="D373" s="7">
        <v>4022020.2666000002</v>
      </c>
    </row>
    <row r="374" spans="1:4" ht="18">
      <c r="A374" s="5">
        <v>369</v>
      </c>
      <c r="B374" s="6" t="s">
        <v>102</v>
      </c>
      <c r="C374" s="6" t="s">
        <v>890</v>
      </c>
      <c r="D374" s="7">
        <v>3204363.3314</v>
      </c>
    </row>
    <row r="375" spans="1:4" ht="18">
      <c r="A375" s="5">
        <v>370</v>
      </c>
      <c r="B375" s="6" t="s">
        <v>102</v>
      </c>
      <c r="C375" s="6" t="s">
        <v>892</v>
      </c>
      <c r="D375" s="7">
        <v>5172190.9539999999</v>
      </c>
    </row>
    <row r="376" spans="1:4" ht="18">
      <c r="A376" s="5">
        <v>371</v>
      </c>
      <c r="B376" s="6" t="s">
        <v>102</v>
      </c>
      <c r="C376" s="6" t="s">
        <v>894</v>
      </c>
      <c r="D376" s="7">
        <v>3523895.3486000001</v>
      </c>
    </row>
    <row r="377" spans="1:4" ht="18">
      <c r="A377" s="5">
        <v>372</v>
      </c>
      <c r="B377" s="6" t="s">
        <v>102</v>
      </c>
      <c r="C377" s="6" t="s">
        <v>896</v>
      </c>
      <c r="D377" s="7">
        <v>3788050.7116999999</v>
      </c>
    </row>
    <row r="378" spans="1:4" ht="18">
      <c r="A378" s="5">
        <v>373</v>
      </c>
      <c r="B378" s="6" t="s">
        <v>102</v>
      </c>
      <c r="C378" s="6" t="s">
        <v>898</v>
      </c>
      <c r="D378" s="7">
        <v>3814581.1457000002</v>
      </c>
    </row>
    <row r="379" spans="1:4" ht="18">
      <c r="A379" s="5">
        <v>374</v>
      </c>
      <c r="B379" s="6" t="s">
        <v>102</v>
      </c>
      <c r="C379" s="6" t="s">
        <v>899</v>
      </c>
      <c r="D379" s="7">
        <v>3535589.5254000002</v>
      </c>
    </row>
    <row r="380" spans="1:4" ht="18">
      <c r="A380" s="5">
        <v>375</v>
      </c>
      <c r="B380" s="6" t="s">
        <v>102</v>
      </c>
      <c r="C380" s="6" t="s">
        <v>901</v>
      </c>
      <c r="D380" s="7">
        <v>3463760.1735</v>
      </c>
    </row>
    <row r="381" spans="1:4" ht="18">
      <c r="A381" s="5">
        <v>376</v>
      </c>
      <c r="B381" s="6" t="s">
        <v>102</v>
      </c>
      <c r="C381" s="6" t="s">
        <v>903</v>
      </c>
      <c r="D381" s="7">
        <v>3619139.6634</v>
      </c>
    </row>
    <row r="382" spans="1:4" ht="18">
      <c r="A382" s="5">
        <v>377</v>
      </c>
      <c r="B382" s="6" t="s">
        <v>102</v>
      </c>
      <c r="C382" s="6" t="s">
        <v>905</v>
      </c>
      <c r="D382" s="7">
        <v>3228288.8202</v>
      </c>
    </row>
    <row r="383" spans="1:4" ht="18">
      <c r="A383" s="5">
        <v>378</v>
      </c>
      <c r="B383" s="6" t="s">
        <v>102</v>
      </c>
      <c r="C383" s="6" t="s">
        <v>907</v>
      </c>
      <c r="D383" s="7">
        <v>3211442.8281999999</v>
      </c>
    </row>
    <row r="384" spans="1:4" ht="18">
      <c r="A384" s="5">
        <v>379</v>
      </c>
      <c r="B384" s="6" t="s">
        <v>102</v>
      </c>
      <c r="C384" s="6" t="s">
        <v>909</v>
      </c>
      <c r="D384" s="7">
        <v>3470833.8393000001</v>
      </c>
    </row>
    <row r="385" spans="1:4" ht="18">
      <c r="A385" s="5">
        <v>380</v>
      </c>
      <c r="B385" s="6" t="s">
        <v>102</v>
      </c>
      <c r="C385" s="6" t="s">
        <v>911</v>
      </c>
      <c r="D385" s="7">
        <v>3963451.6376</v>
      </c>
    </row>
    <row r="386" spans="1:4" ht="18">
      <c r="A386" s="5">
        <v>381</v>
      </c>
      <c r="B386" s="6" t="s">
        <v>102</v>
      </c>
      <c r="C386" s="6" t="s">
        <v>912</v>
      </c>
      <c r="D386" s="7">
        <v>4765145.6211999999</v>
      </c>
    </row>
    <row r="387" spans="1:4" ht="18">
      <c r="A387" s="5">
        <v>382</v>
      </c>
      <c r="B387" s="6" t="s">
        <v>102</v>
      </c>
      <c r="C387" s="6" t="s">
        <v>915</v>
      </c>
      <c r="D387" s="7">
        <v>3276155.3283000002</v>
      </c>
    </row>
    <row r="388" spans="1:4" ht="18">
      <c r="A388" s="5">
        <v>383</v>
      </c>
      <c r="B388" s="6" t="s">
        <v>102</v>
      </c>
      <c r="C388" s="6" t="s">
        <v>917</v>
      </c>
      <c r="D388" s="7">
        <v>3156793.8561</v>
      </c>
    </row>
    <row r="389" spans="1:4" ht="18">
      <c r="A389" s="5">
        <v>384</v>
      </c>
      <c r="B389" s="6" t="s">
        <v>102</v>
      </c>
      <c r="C389" s="6" t="s">
        <v>919</v>
      </c>
      <c r="D389" s="7">
        <v>4599481.2673000004</v>
      </c>
    </row>
    <row r="390" spans="1:4" ht="18">
      <c r="A390" s="5">
        <v>385</v>
      </c>
      <c r="B390" s="6" t="s">
        <v>102</v>
      </c>
      <c r="C390" s="6" t="s">
        <v>921</v>
      </c>
      <c r="D390" s="7">
        <v>3061133.4826000002</v>
      </c>
    </row>
    <row r="391" spans="1:4" ht="18">
      <c r="A391" s="5">
        <v>386</v>
      </c>
      <c r="B391" s="6" t="s">
        <v>102</v>
      </c>
      <c r="C391" s="6" t="s">
        <v>923</v>
      </c>
      <c r="D391" s="7">
        <v>3089310.7463000002</v>
      </c>
    </row>
    <row r="392" spans="1:4" ht="18">
      <c r="A392" s="5">
        <v>387</v>
      </c>
      <c r="B392" s="6" t="s">
        <v>102</v>
      </c>
      <c r="C392" s="6" t="s">
        <v>925</v>
      </c>
      <c r="D392" s="7">
        <v>3985582.5729</v>
      </c>
    </row>
    <row r="393" spans="1:4" ht="18">
      <c r="A393" s="5">
        <v>388</v>
      </c>
      <c r="B393" s="6" t="s">
        <v>102</v>
      </c>
      <c r="C393" s="6" t="s">
        <v>927</v>
      </c>
      <c r="D393" s="7">
        <v>4072381.64</v>
      </c>
    </row>
    <row r="394" spans="1:4" ht="18">
      <c r="A394" s="5">
        <v>389</v>
      </c>
      <c r="B394" s="6" t="s">
        <v>102</v>
      </c>
      <c r="C394" s="6" t="s">
        <v>131</v>
      </c>
      <c r="D394" s="7">
        <v>3122782.9788000002</v>
      </c>
    </row>
    <row r="395" spans="1:4" ht="18">
      <c r="A395" s="5">
        <v>390</v>
      </c>
      <c r="B395" s="6" t="s">
        <v>102</v>
      </c>
      <c r="C395" s="6" t="s">
        <v>133</v>
      </c>
      <c r="D395" s="7">
        <v>3058246.6017</v>
      </c>
    </row>
    <row r="396" spans="1:4" ht="18">
      <c r="A396" s="5">
        <v>391</v>
      </c>
      <c r="B396" s="6" t="s">
        <v>102</v>
      </c>
      <c r="C396" s="6" t="s">
        <v>135</v>
      </c>
      <c r="D396" s="7">
        <v>3061014.9953000001</v>
      </c>
    </row>
    <row r="397" spans="1:4" ht="18">
      <c r="A397" s="5">
        <v>392</v>
      </c>
      <c r="B397" s="6" t="s">
        <v>102</v>
      </c>
      <c r="C397" s="6" t="s">
        <v>137</v>
      </c>
      <c r="D397" s="7">
        <v>3627810.7489</v>
      </c>
    </row>
    <row r="398" spans="1:4" ht="18">
      <c r="A398" s="5">
        <v>393</v>
      </c>
      <c r="B398" s="6" t="s">
        <v>102</v>
      </c>
      <c r="C398" s="6" t="s">
        <v>139</v>
      </c>
      <c r="D398" s="7">
        <v>3656191.0315</v>
      </c>
    </row>
    <row r="399" spans="1:4" ht="18">
      <c r="A399" s="5">
        <v>394</v>
      </c>
      <c r="B399" s="6" t="s">
        <v>102</v>
      </c>
      <c r="C399" s="6" t="s">
        <v>108</v>
      </c>
      <c r="D399" s="7">
        <v>6321457.3994000005</v>
      </c>
    </row>
    <row r="400" spans="1:4" ht="18">
      <c r="A400" s="5">
        <v>395</v>
      </c>
      <c r="B400" s="6" t="s">
        <v>102</v>
      </c>
      <c r="C400" s="6" t="s">
        <v>142</v>
      </c>
      <c r="D400" s="7">
        <v>3166278.4323999998</v>
      </c>
    </row>
    <row r="401" spans="1:4" ht="18">
      <c r="A401" s="5">
        <v>396</v>
      </c>
      <c r="B401" s="6" t="s">
        <v>102</v>
      </c>
      <c r="C401" s="6" t="s">
        <v>144</v>
      </c>
      <c r="D401" s="7">
        <v>3133574.0951</v>
      </c>
    </row>
    <row r="402" spans="1:4" ht="18">
      <c r="A402" s="5">
        <v>397</v>
      </c>
      <c r="B402" s="6" t="s">
        <v>102</v>
      </c>
      <c r="C402" s="6" t="s">
        <v>146</v>
      </c>
      <c r="D402" s="7">
        <v>3750967.5556999999</v>
      </c>
    </row>
    <row r="403" spans="1:4" ht="18">
      <c r="A403" s="5">
        <v>398</v>
      </c>
      <c r="B403" s="6" t="s">
        <v>102</v>
      </c>
      <c r="C403" s="6" t="s">
        <v>148</v>
      </c>
      <c r="D403" s="7">
        <v>3094909.7738999999</v>
      </c>
    </row>
    <row r="404" spans="1:4" ht="18">
      <c r="A404" s="5">
        <v>399</v>
      </c>
      <c r="B404" s="6" t="s">
        <v>102</v>
      </c>
      <c r="C404" s="6" t="s">
        <v>150</v>
      </c>
      <c r="D404" s="7">
        <v>3917174.0825999998</v>
      </c>
    </row>
    <row r="405" spans="1:4" ht="18">
      <c r="A405" s="5">
        <v>400</v>
      </c>
      <c r="B405" s="6" t="s">
        <v>102</v>
      </c>
      <c r="C405" s="6" t="s">
        <v>152</v>
      </c>
      <c r="D405" s="7">
        <v>3439906.8149999999</v>
      </c>
    </row>
    <row r="406" spans="1:4" ht="18">
      <c r="A406" s="5">
        <v>401</v>
      </c>
      <c r="B406" s="6" t="s">
        <v>102</v>
      </c>
      <c r="C406" s="6" t="s">
        <v>154</v>
      </c>
      <c r="D406" s="7">
        <v>3576999.5967000001</v>
      </c>
    </row>
    <row r="407" spans="1:4" ht="18">
      <c r="A407" s="5">
        <v>402</v>
      </c>
      <c r="B407" s="6" t="s">
        <v>102</v>
      </c>
      <c r="C407" s="6" t="s">
        <v>156</v>
      </c>
      <c r="D407" s="7">
        <v>2816005.5292000002</v>
      </c>
    </row>
    <row r="408" spans="1:4" ht="18">
      <c r="A408" s="5">
        <v>403</v>
      </c>
      <c r="B408" s="6" t="s">
        <v>102</v>
      </c>
      <c r="C408" s="6" t="s">
        <v>158</v>
      </c>
      <c r="D408" s="7">
        <v>3104746.1006999998</v>
      </c>
    </row>
    <row r="409" spans="1:4" ht="18">
      <c r="A409" s="5">
        <v>404</v>
      </c>
      <c r="B409" s="6" t="s">
        <v>102</v>
      </c>
      <c r="C409" s="6" t="s">
        <v>160</v>
      </c>
      <c r="D409" s="7">
        <v>3828262.2045999998</v>
      </c>
    </row>
    <row r="410" spans="1:4" ht="18">
      <c r="A410" s="5">
        <v>405</v>
      </c>
      <c r="B410" s="6" t="s">
        <v>102</v>
      </c>
      <c r="C410" s="6" t="s">
        <v>162</v>
      </c>
      <c r="D410" s="7">
        <v>4475895.7824999997</v>
      </c>
    </row>
    <row r="411" spans="1:4" ht="18">
      <c r="A411" s="5">
        <v>406</v>
      </c>
      <c r="B411" s="6" t="s">
        <v>102</v>
      </c>
      <c r="C411" s="6" t="s">
        <v>164</v>
      </c>
      <c r="D411" s="7">
        <v>2920978.4123999998</v>
      </c>
    </row>
    <row r="412" spans="1:4" ht="18">
      <c r="A412" s="5">
        <v>407</v>
      </c>
      <c r="B412" s="6" t="s">
        <v>102</v>
      </c>
      <c r="C412" s="6" t="s">
        <v>167</v>
      </c>
      <c r="D412" s="7">
        <v>3434664.0022</v>
      </c>
    </row>
    <row r="413" spans="1:4" ht="18">
      <c r="A413" s="5">
        <v>408</v>
      </c>
      <c r="B413" s="6" t="s">
        <v>103</v>
      </c>
      <c r="C413" s="6" t="s">
        <v>170</v>
      </c>
      <c r="D413" s="7">
        <v>3490121.2371</v>
      </c>
    </row>
    <row r="414" spans="1:4" ht="18">
      <c r="A414" s="5">
        <v>409</v>
      </c>
      <c r="B414" s="6" t="s">
        <v>103</v>
      </c>
      <c r="C414" s="6" t="s">
        <v>172</v>
      </c>
      <c r="D414" s="7">
        <v>3596365.3204000001</v>
      </c>
    </row>
    <row r="415" spans="1:4" ht="18">
      <c r="A415" s="5">
        <v>410</v>
      </c>
      <c r="B415" s="6" t="s">
        <v>103</v>
      </c>
      <c r="C415" s="6" t="s">
        <v>174</v>
      </c>
      <c r="D415" s="7">
        <v>3912505.7107000002</v>
      </c>
    </row>
    <row r="416" spans="1:4" ht="18">
      <c r="A416" s="5">
        <v>411</v>
      </c>
      <c r="B416" s="6" t="s">
        <v>103</v>
      </c>
      <c r="C416" s="6" t="s">
        <v>176</v>
      </c>
      <c r="D416" s="7">
        <v>3668363.2141999998</v>
      </c>
    </row>
    <row r="417" spans="1:4" ht="18">
      <c r="A417" s="5">
        <v>412</v>
      </c>
      <c r="B417" s="6" t="s">
        <v>103</v>
      </c>
      <c r="C417" s="6" t="s">
        <v>178</v>
      </c>
      <c r="D417" s="7">
        <v>3430720.0301000001</v>
      </c>
    </row>
    <row r="418" spans="1:4" ht="18">
      <c r="A418" s="5">
        <v>413</v>
      </c>
      <c r="B418" s="6" t="s">
        <v>103</v>
      </c>
      <c r="C418" s="6" t="s">
        <v>180</v>
      </c>
      <c r="D418" s="7">
        <v>3209043.1038000002</v>
      </c>
    </row>
    <row r="419" spans="1:4" ht="18">
      <c r="A419" s="5">
        <v>414</v>
      </c>
      <c r="B419" s="6" t="s">
        <v>103</v>
      </c>
      <c r="C419" s="6" t="s">
        <v>182</v>
      </c>
      <c r="D419" s="7">
        <v>3219544.8014000002</v>
      </c>
    </row>
    <row r="420" spans="1:4" ht="18">
      <c r="A420" s="5">
        <v>415</v>
      </c>
      <c r="B420" s="6" t="s">
        <v>103</v>
      </c>
      <c r="C420" s="6" t="s">
        <v>184</v>
      </c>
      <c r="D420" s="7">
        <v>3447166.1622000001</v>
      </c>
    </row>
    <row r="421" spans="1:4" ht="18">
      <c r="A421" s="5">
        <v>416</v>
      </c>
      <c r="B421" s="6" t="s">
        <v>103</v>
      </c>
      <c r="C421" s="6" t="s">
        <v>186</v>
      </c>
      <c r="D421" s="7">
        <v>3233277.9654999999</v>
      </c>
    </row>
    <row r="422" spans="1:4" ht="18">
      <c r="A422" s="5">
        <v>417</v>
      </c>
      <c r="B422" s="6" t="s">
        <v>103</v>
      </c>
      <c r="C422" s="6" t="s">
        <v>188</v>
      </c>
      <c r="D422" s="7">
        <v>3898342.3868999998</v>
      </c>
    </row>
    <row r="423" spans="1:4" ht="18">
      <c r="A423" s="5">
        <v>418</v>
      </c>
      <c r="B423" s="6" t="s">
        <v>103</v>
      </c>
      <c r="C423" s="6" t="s">
        <v>190</v>
      </c>
      <c r="D423" s="7">
        <v>3217368.6595999999</v>
      </c>
    </row>
    <row r="424" spans="1:4" ht="18">
      <c r="A424" s="5">
        <v>419</v>
      </c>
      <c r="B424" s="6" t="s">
        <v>103</v>
      </c>
      <c r="C424" s="6" t="s">
        <v>192</v>
      </c>
      <c r="D424" s="7">
        <v>3573441.0743999998</v>
      </c>
    </row>
    <row r="425" spans="1:4" ht="18">
      <c r="A425" s="5">
        <v>420</v>
      </c>
      <c r="B425" s="6" t="s">
        <v>103</v>
      </c>
      <c r="C425" s="6" t="s">
        <v>194</v>
      </c>
      <c r="D425" s="7">
        <v>3894240.6603000001</v>
      </c>
    </row>
    <row r="426" spans="1:4" ht="18">
      <c r="A426" s="5">
        <v>421</v>
      </c>
      <c r="B426" s="6" t="s">
        <v>103</v>
      </c>
      <c r="C426" s="6" t="s">
        <v>196</v>
      </c>
      <c r="D426" s="7">
        <v>3885135.1222999999</v>
      </c>
    </row>
    <row r="427" spans="1:4" ht="18">
      <c r="A427" s="5">
        <v>422</v>
      </c>
      <c r="B427" s="6" t="s">
        <v>103</v>
      </c>
      <c r="C427" s="6" t="s">
        <v>198</v>
      </c>
      <c r="D427" s="7">
        <v>3392715.1951000001</v>
      </c>
    </row>
    <row r="428" spans="1:4" ht="18">
      <c r="A428" s="5">
        <v>423</v>
      </c>
      <c r="B428" s="6" t="s">
        <v>103</v>
      </c>
      <c r="C428" s="6" t="s">
        <v>200</v>
      </c>
      <c r="D428" s="7">
        <v>3822149.1461</v>
      </c>
    </row>
    <row r="429" spans="1:4" ht="18">
      <c r="A429" s="5">
        <v>424</v>
      </c>
      <c r="B429" s="6" t="s">
        <v>103</v>
      </c>
      <c r="C429" s="6" t="s">
        <v>202</v>
      </c>
      <c r="D429" s="7">
        <v>3945551.7286</v>
      </c>
    </row>
    <row r="430" spans="1:4" ht="18">
      <c r="A430" s="5">
        <v>425</v>
      </c>
      <c r="B430" s="6" t="s">
        <v>103</v>
      </c>
      <c r="C430" s="6" t="s">
        <v>204</v>
      </c>
      <c r="D430" s="7">
        <v>3776977.7713000001</v>
      </c>
    </row>
    <row r="431" spans="1:4" ht="18">
      <c r="A431" s="5">
        <v>426</v>
      </c>
      <c r="B431" s="6" t="s">
        <v>103</v>
      </c>
      <c r="C431" s="6" t="s">
        <v>206</v>
      </c>
      <c r="D431" s="7">
        <v>4141886.9281000001</v>
      </c>
    </row>
    <row r="432" spans="1:4" ht="18">
      <c r="A432" s="5">
        <v>427</v>
      </c>
      <c r="B432" s="6" t="s">
        <v>103</v>
      </c>
      <c r="C432" s="6" t="s">
        <v>208</v>
      </c>
      <c r="D432" s="7">
        <v>3298277.7203000002</v>
      </c>
    </row>
    <row r="433" spans="1:4" ht="18">
      <c r="A433" s="5">
        <v>428</v>
      </c>
      <c r="B433" s="6" t="s">
        <v>103</v>
      </c>
      <c r="C433" s="6" t="s">
        <v>103</v>
      </c>
      <c r="D433" s="7">
        <v>4542600.1157999998</v>
      </c>
    </row>
    <row r="434" spans="1:4" ht="18">
      <c r="A434" s="5">
        <v>429</v>
      </c>
      <c r="B434" s="6" t="s">
        <v>103</v>
      </c>
      <c r="C434" s="6" t="s">
        <v>212</v>
      </c>
      <c r="D434" s="7">
        <v>3196368.6916999999</v>
      </c>
    </row>
    <row r="435" spans="1:4" ht="18">
      <c r="A435" s="5">
        <v>430</v>
      </c>
      <c r="B435" s="6" t="s">
        <v>103</v>
      </c>
      <c r="C435" s="6" t="s">
        <v>214</v>
      </c>
      <c r="D435" s="7">
        <v>3019721.0948999999</v>
      </c>
    </row>
    <row r="436" spans="1:4" ht="18">
      <c r="A436" s="5">
        <v>431</v>
      </c>
      <c r="B436" s="6" t="s">
        <v>103</v>
      </c>
      <c r="C436" s="6" t="s">
        <v>216</v>
      </c>
      <c r="D436" s="7">
        <v>3673445.4497000002</v>
      </c>
    </row>
    <row r="437" spans="1:4" ht="18">
      <c r="A437" s="5">
        <v>432</v>
      </c>
      <c r="B437" s="6" t="s">
        <v>103</v>
      </c>
      <c r="C437" s="6" t="s">
        <v>218</v>
      </c>
      <c r="D437" s="7">
        <v>3655519.3406000002</v>
      </c>
    </row>
    <row r="438" spans="1:4" ht="18">
      <c r="A438" s="5">
        <v>433</v>
      </c>
      <c r="B438" s="6" t="s">
        <v>103</v>
      </c>
      <c r="C438" s="6" t="s">
        <v>220</v>
      </c>
      <c r="D438" s="7">
        <v>3467522.7952000001</v>
      </c>
    </row>
    <row r="439" spans="1:4" ht="18">
      <c r="A439" s="5">
        <v>434</v>
      </c>
      <c r="B439" s="6" t="s">
        <v>103</v>
      </c>
      <c r="C439" s="6" t="s">
        <v>222</v>
      </c>
      <c r="D439" s="7">
        <v>3540348.6560999998</v>
      </c>
    </row>
    <row r="440" spans="1:4" ht="18">
      <c r="A440" s="5">
        <v>435</v>
      </c>
      <c r="B440" s="6" t="s">
        <v>103</v>
      </c>
      <c r="C440" s="6" t="s">
        <v>224</v>
      </c>
      <c r="D440" s="7">
        <v>2982087.2960000001</v>
      </c>
    </row>
    <row r="441" spans="1:4" ht="18">
      <c r="A441" s="5">
        <v>436</v>
      </c>
      <c r="B441" s="6" t="s">
        <v>103</v>
      </c>
      <c r="C441" s="6" t="s">
        <v>226</v>
      </c>
      <c r="D441" s="7">
        <v>3568256.1187999998</v>
      </c>
    </row>
    <row r="442" spans="1:4" ht="18">
      <c r="A442" s="5">
        <v>437</v>
      </c>
      <c r="B442" s="6" t="s">
        <v>103</v>
      </c>
      <c r="C442" s="6" t="s">
        <v>228</v>
      </c>
      <c r="D442" s="7">
        <v>3218781.7894000001</v>
      </c>
    </row>
    <row r="443" spans="1:4" ht="18">
      <c r="A443" s="5">
        <v>438</v>
      </c>
      <c r="B443" s="6" t="s">
        <v>103</v>
      </c>
      <c r="C443" s="6" t="s">
        <v>230</v>
      </c>
      <c r="D443" s="7">
        <v>3334940.0962</v>
      </c>
    </row>
    <row r="444" spans="1:4" ht="18">
      <c r="A444" s="5">
        <v>439</v>
      </c>
      <c r="B444" s="6" t="s">
        <v>103</v>
      </c>
      <c r="C444" s="6" t="s">
        <v>232</v>
      </c>
      <c r="D444" s="7">
        <v>3578322.2620000001</v>
      </c>
    </row>
    <row r="445" spans="1:4" ht="18">
      <c r="A445" s="5">
        <v>440</v>
      </c>
      <c r="B445" s="6" t="s">
        <v>103</v>
      </c>
      <c r="C445" s="6" t="s">
        <v>234</v>
      </c>
      <c r="D445" s="7">
        <v>3468068.3391</v>
      </c>
    </row>
    <row r="446" spans="1:4" ht="18">
      <c r="A446" s="5">
        <v>441</v>
      </c>
      <c r="B446" s="6" t="s">
        <v>103</v>
      </c>
      <c r="C446" s="6" t="s">
        <v>236</v>
      </c>
      <c r="D446" s="7">
        <v>3398991.5194999999</v>
      </c>
    </row>
    <row r="447" spans="1:4" ht="18">
      <c r="A447" s="5">
        <v>442</v>
      </c>
      <c r="B447" s="6" t="s">
        <v>104</v>
      </c>
      <c r="C447" s="6" t="s">
        <v>240</v>
      </c>
      <c r="D447" s="7">
        <v>2721449.6121</v>
      </c>
    </row>
    <row r="448" spans="1:4" ht="18">
      <c r="A448" s="5">
        <v>443</v>
      </c>
      <c r="B448" s="6" t="s">
        <v>104</v>
      </c>
      <c r="C448" s="6" t="s">
        <v>242</v>
      </c>
      <c r="D448" s="7">
        <v>4446740.8982999995</v>
      </c>
    </row>
    <row r="449" spans="1:4" ht="18">
      <c r="A449" s="5">
        <v>444</v>
      </c>
      <c r="B449" s="6" t="s">
        <v>104</v>
      </c>
      <c r="C449" s="6" t="s">
        <v>244</v>
      </c>
      <c r="D449" s="7">
        <v>3745453.1924999999</v>
      </c>
    </row>
    <row r="450" spans="1:4" ht="18">
      <c r="A450" s="5">
        <v>445</v>
      </c>
      <c r="B450" s="6" t="s">
        <v>104</v>
      </c>
      <c r="C450" s="6" t="s">
        <v>246</v>
      </c>
      <c r="D450" s="7">
        <v>3092502.3692000001</v>
      </c>
    </row>
    <row r="451" spans="1:4" ht="18">
      <c r="A451" s="5">
        <v>446</v>
      </c>
      <c r="B451" s="6" t="s">
        <v>104</v>
      </c>
      <c r="C451" s="6" t="s">
        <v>248</v>
      </c>
      <c r="D451" s="7">
        <v>4118610.3196999999</v>
      </c>
    </row>
    <row r="452" spans="1:4" ht="18">
      <c r="A452" s="5">
        <v>447</v>
      </c>
      <c r="B452" s="6" t="s">
        <v>104</v>
      </c>
      <c r="C452" s="6" t="s">
        <v>250</v>
      </c>
      <c r="D452" s="7">
        <v>5038870.5811000001</v>
      </c>
    </row>
    <row r="453" spans="1:4" ht="18">
      <c r="A453" s="5">
        <v>448</v>
      </c>
      <c r="B453" s="6" t="s">
        <v>104</v>
      </c>
      <c r="C453" s="6" t="s">
        <v>252</v>
      </c>
      <c r="D453" s="7">
        <v>3432843.0855999999</v>
      </c>
    </row>
    <row r="454" spans="1:4" ht="18">
      <c r="A454" s="5">
        <v>449</v>
      </c>
      <c r="B454" s="6" t="s">
        <v>104</v>
      </c>
      <c r="C454" s="6" t="s">
        <v>254</v>
      </c>
      <c r="D454" s="7">
        <v>3646897.2124000001</v>
      </c>
    </row>
    <row r="455" spans="1:4" ht="18">
      <c r="A455" s="5">
        <v>450</v>
      </c>
      <c r="B455" s="6" t="s">
        <v>104</v>
      </c>
      <c r="C455" s="6" t="s">
        <v>256</v>
      </c>
      <c r="D455" s="7">
        <v>4530591.1188000003</v>
      </c>
    </row>
    <row r="456" spans="1:4" ht="18">
      <c r="A456" s="5">
        <v>451</v>
      </c>
      <c r="B456" s="6" t="s">
        <v>104</v>
      </c>
      <c r="C456" s="6" t="s">
        <v>258</v>
      </c>
      <c r="D456" s="7">
        <v>3154683.9517000001</v>
      </c>
    </row>
    <row r="457" spans="1:4" ht="18">
      <c r="A457" s="5">
        <v>452</v>
      </c>
      <c r="B457" s="6" t="s">
        <v>104</v>
      </c>
      <c r="C457" s="6" t="s">
        <v>260</v>
      </c>
      <c r="D457" s="7">
        <v>3332169.5781</v>
      </c>
    </row>
    <row r="458" spans="1:4" ht="18">
      <c r="A458" s="5">
        <v>453</v>
      </c>
      <c r="B458" s="6" t="s">
        <v>104</v>
      </c>
      <c r="C458" s="6" t="s">
        <v>262</v>
      </c>
      <c r="D458" s="7">
        <v>3676107.3363000001</v>
      </c>
    </row>
    <row r="459" spans="1:4" ht="18">
      <c r="A459" s="5">
        <v>454</v>
      </c>
      <c r="B459" s="6" t="s">
        <v>104</v>
      </c>
      <c r="C459" s="6" t="s">
        <v>264</v>
      </c>
      <c r="D459" s="7">
        <v>3059324.2828000002</v>
      </c>
    </row>
    <row r="460" spans="1:4" ht="18">
      <c r="A460" s="5">
        <v>455</v>
      </c>
      <c r="B460" s="6" t="s">
        <v>104</v>
      </c>
      <c r="C460" s="6" t="s">
        <v>266</v>
      </c>
      <c r="D460" s="7">
        <v>3510774.5506000002</v>
      </c>
    </row>
    <row r="461" spans="1:4" ht="18">
      <c r="A461" s="5">
        <v>456</v>
      </c>
      <c r="B461" s="6" t="s">
        <v>104</v>
      </c>
      <c r="C461" s="6" t="s">
        <v>268</v>
      </c>
      <c r="D461" s="7">
        <v>4061633.727</v>
      </c>
    </row>
    <row r="462" spans="1:4" ht="18">
      <c r="A462" s="5">
        <v>457</v>
      </c>
      <c r="B462" s="6" t="s">
        <v>104</v>
      </c>
      <c r="C462" s="6" t="s">
        <v>270</v>
      </c>
      <c r="D462" s="7">
        <v>3254155.7203000002</v>
      </c>
    </row>
    <row r="463" spans="1:4" ht="18">
      <c r="A463" s="5">
        <v>458</v>
      </c>
      <c r="B463" s="6" t="s">
        <v>104</v>
      </c>
      <c r="C463" s="6" t="s">
        <v>272</v>
      </c>
      <c r="D463" s="7">
        <v>3206868.9835000001</v>
      </c>
    </row>
    <row r="464" spans="1:4" ht="18">
      <c r="A464" s="5">
        <v>459</v>
      </c>
      <c r="B464" s="6" t="s">
        <v>104</v>
      </c>
      <c r="C464" s="6" t="s">
        <v>275</v>
      </c>
      <c r="D464" s="7">
        <v>3327926.0340999998</v>
      </c>
    </row>
    <row r="465" spans="1:4" ht="18">
      <c r="A465" s="5">
        <v>460</v>
      </c>
      <c r="B465" s="6" t="s">
        <v>104</v>
      </c>
      <c r="C465" s="6" t="s">
        <v>277</v>
      </c>
      <c r="D465" s="7">
        <v>4026345.2952000001</v>
      </c>
    </row>
    <row r="466" spans="1:4" ht="18">
      <c r="A466" s="5">
        <v>461</v>
      </c>
      <c r="B466" s="6" t="s">
        <v>104</v>
      </c>
      <c r="C466" s="6" t="s">
        <v>279</v>
      </c>
      <c r="D466" s="7">
        <v>3093968.0014</v>
      </c>
    </row>
    <row r="467" spans="1:4" ht="18">
      <c r="A467" s="5">
        <v>462</v>
      </c>
      <c r="B467" s="6" t="s">
        <v>104</v>
      </c>
      <c r="C467" s="6" t="s">
        <v>281</v>
      </c>
      <c r="D467" s="7">
        <v>3695583.4811999998</v>
      </c>
    </row>
    <row r="468" spans="1:4" ht="18">
      <c r="A468" s="5">
        <v>463</v>
      </c>
      <c r="B468" s="6" t="s">
        <v>105</v>
      </c>
      <c r="C468" s="6" t="s">
        <v>284</v>
      </c>
      <c r="D468" s="7">
        <v>3947413.6773999999</v>
      </c>
    </row>
    <row r="469" spans="1:4" ht="18">
      <c r="A469" s="5">
        <v>464</v>
      </c>
      <c r="B469" s="6" t="s">
        <v>105</v>
      </c>
      <c r="C469" s="6" t="s">
        <v>286</v>
      </c>
      <c r="D469" s="7">
        <v>3490404.4852999998</v>
      </c>
    </row>
    <row r="470" spans="1:4" ht="18">
      <c r="A470" s="5">
        <v>465</v>
      </c>
      <c r="B470" s="6" t="s">
        <v>105</v>
      </c>
      <c r="C470" s="6" t="s">
        <v>288</v>
      </c>
      <c r="D470" s="7">
        <v>4405059.6120999996</v>
      </c>
    </row>
    <row r="471" spans="1:4" ht="18">
      <c r="A471" s="5">
        <v>466</v>
      </c>
      <c r="B471" s="6" t="s">
        <v>105</v>
      </c>
      <c r="C471" s="6" t="s">
        <v>290</v>
      </c>
      <c r="D471" s="7">
        <v>3487881.0855</v>
      </c>
    </row>
    <row r="472" spans="1:4" ht="18">
      <c r="A472" s="5">
        <v>467</v>
      </c>
      <c r="B472" s="6" t="s">
        <v>105</v>
      </c>
      <c r="C472" s="6" t="s">
        <v>292</v>
      </c>
      <c r="D472" s="7">
        <v>4769016.8086999999</v>
      </c>
    </row>
    <row r="473" spans="1:4" ht="18">
      <c r="A473" s="5">
        <v>468</v>
      </c>
      <c r="B473" s="6" t="s">
        <v>105</v>
      </c>
      <c r="C473" s="6" t="s">
        <v>294</v>
      </c>
      <c r="D473" s="7">
        <v>3707945.4712999999</v>
      </c>
    </row>
    <row r="474" spans="1:4" ht="18">
      <c r="A474" s="5">
        <v>469</v>
      </c>
      <c r="B474" s="6" t="s">
        <v>105</v>
      </c>
      <c r="C474" s="6" t="s">
        <v>296</v>
      </c>
      <c r="D474" s="7">
        <v>3111302.9948999998</v>
      </c>
    </row>
    <row r="475" spans="1:4" ht="18">
      <c r="A475" s="5">
        <v>470</v>
      </c>
      <c r="B475" s="6" t="s">
        <v>105</v>
      </c>
      <c r="C475" s="6" t="s">
        <v>298</v>
      </c>
      <c r="D475" s="7">
        <v>3645829.9712999999</v>
      </c>
    </row>
    <row r="476" spans="1:4" ht="18">
      <c r="A476" s="5">
        <v>471</v>
      </c>
      <c r="B476" s="6" t="s">
        <v>105</v>
      </c>
      <c r="C476" s="6" t="s">
        <v>300</v>
      </c>
      <c r="D476" s="7">
        <v>3575479.6093000001</v>
      </c>
    </row>
    <row r="477" spans="1:4" ht="18">
      <c r="A477" s="5">
        <v>472</v>
      </c>
      <c r="B477" s="6" t="s">
        <v>105</v>
      </c>
      <c r="C477" s="6" t="s">
        <v>302</v>
      </c>
      <c r="D477" s="7">
        <v>3780093.1423999998</v>
      </c>
    </row>
    <row r="478" spans="1:4" ht="18">
      <c r="A478" s="5">
        <v>473</v>
      </c>
      <c r="B478" s="6" t="s">
        <v>105</v>
      </c>
      <c r="C478" s="6" t="s">
        <v>105</v>
      </c>
      <c r="D478" s="7">
        <v>3327572.9862000002</v>
      </c>
    </row>
    <row r="479" spans="1:4" ht="18">
      <c r="A479" s="5">
        <v>474</v>
      </c>
      <c r="B479" s="6" t="s">
        <v>105</v>
      </c>
      <c r="C479" s="6" t="s">
        <v>305</v>
      </c>
      <c r="D479" s="7">
        <v>4248336.6564999996</v>
      </c>
    </row>
    <row r="480" spans="1:4" ht="18">
      <c r="A480" s="5">
        <v>475</v>
      </c>
      <c r="B480" s="6" t="s">
        <v>105</v>
      </c>
      <c r="C480" s="6" t="s">
        <v>307</v>
      </c>
      <c r="D480" s="7">
        <v>2804155.7404999998</v>
      </c>
    </row>
    <row r="481" spans="1:4" ht="18">
      <c r="A481" s="5">
        <v>476</v>
      </c>
      <c r="B481" s="6" t="s">
        <v>105</v>
      </c>
      <c r="C481" s="6" t="s">
        <v>309</v>
      </c>
      <c r="D481" s="7">
        <v>4076821.4005999998</v>
      </c>
    </row>
    <row r="482" spans="1:4" ht="36">
      <c r="A482" s="5">
        <v>477</v>
      </c>
      <c r="B482" s="6" t="s">
        <v>105</v>
      </c>
      <c r="C482" s="6" t="s">
        <v>311</v>
      </c>
      <c r="D482" s="7">
        <v>2722339.7681</v>
      </c>
    </row>
    <row r="483" spans="1:4" ht="18">
      <c r="A483" s="5">
        <v>478</v>
      </c>
      <c r="B483" s="6" t="s">
        <v>105</v>
      </c>
      <c r="C483" s="6" t="s">
        <v>313</v>
      </c>
      <c r="D483" s="7">
        <v>3946772.2360999999</v>
      </c>
    </row>
    <row r="484" spans="1:4" ht="18">
      <c r="A484" s="5">
        <v>479</v>
      </c>
      <c r="B484" s="6" t="s">
        <v>105</v>
      </c>
      <c r="C484" s="6" t="s">
        <v>315</v>
      </c>
      <c r="D484" s="7">
        <v>4936078.1157</v>
      </c>
    </row>
    <row r="485" spans="1:4" ht="18">
      <c r="A485" s="5">
        <v>480</v>
      </c>
      <c r="B485" s="6" t="s">
        <v>105</v>
      </c>
      <c r="C485" s="6" t="s">
        <v>318</v>
      </c>
      <c r="D485" s="7">
        <v>3728597.4514000001</v>
      </c>
    </row>
    <row r="486" spans="1:4" ht="18">
      <c r="A486" s="5">
        <v>481</v>
      </c>
      <c r="B486" s="6" t="s">
        <v>105</v>
      </c>
      <c r="C486" s="6" t="s">
        <v>319</v>
      </c>
      <c r="D486" s="7">
        <v>3530407.3736</v>
      </c>
    </row>
    <row r="487" spans="1:4" ht="18">
      <c r="A487" s="5">
        <v>482</v>
      </c>
      <c r="B487" s="6" t="s">
        <v>105</v>
      </c>
      <c r="C487" s="6" t="s">
        <v>321</v>
      </c>
      <c r="D487" s="7">
        <v>3785450.2423999999</v>
      </c>
    </row>
    <row r="488" spans="1:4" ht="18">
      <c r="A488" s="5">
        <v>483</v>
      </c>
      <c r="B488" s="6" t="s">
        <v>105</v>
      </c>
      <c r="C488" s="6" t="s">
        <v>323</v>
      </c>
      <c r="D488" s="7">
        <v>3703932.3258000002</v>
      </c>
    </row>
    <row r="489" spans="1:4" ht="18">
      <c r="A489" s="5">
        <v>484</v>
      </c>
      <c r="B489" s="6" t="s">
        <v>106</v>
      </c>
      <c r="C489" s="6" t="s">
        <v>326</v>
      </c>
      <c r="D489" s="7">
        <v>3198910.4328000001</v>
      </c>
    </row>
    <row r="490" spans="1:4" ht="18">
      <c r="A490" s="5">
        <v>485</v>
      </c>
      <c r="B490" s="6" t="s">
        <v>106</v>
      </c>
      <c r="C490" s="6" t="s">
        <v>328</v>
      </c>
      <c r="D490" s="7">
        <v>5260422.7611999996</v>
      </c>
    </row>
    <row r="491" spans="1:4" ht="18">
      <c r="A491" s="5">
        <v>486</v>
      </c>
      <c r="B491" s="6" t="s">
        <v>106</v>
      </c>
      <c r="C491" s="6" t="s">
        <v>330</v>
      </c>
      <c r="D491" s="7">
        <v>4031783.8451999999</v>
      </c>
    </row>
    <row r="492" spans="1:4" ht="18">
      <c r="A492" s="5">
        <v>487</v>
      </c>
      <c r="B492" s="6" t="s">
        <v>106</v>
      </c>
      <c r="C492" s="6" t="s">
        <v>96</v>
      </c>
      <c r="D492" s="7">
        <v>2455266.6693000002</v>
      </c>
    </row>
    <row r="493" spans="1:4" ht="18">
      <c r="A493" s="5">
        <v>488</v>
      </c>
      <c r="B493" s="6" t="s">
        <v>106</v>
      </c>
      <c r="C493" s="6" t="s">
        <v>333</v>
      </c>
      <c r="D493" s="7">
        <v>4260143.8984000003</v>
      </c>
    </row>
    <row r="494" spans="1:4" ht="18">
      <c r="A494" s="5">
        <v>489</v>
      </c>
      <c r="B494" s="6" t="s">
        <v>106</v>
      </c>
      <c r="C494" s="6" t="s">
        <v>335</v>
      </c>
      <c r="D494" s="7">
        <v>3661539.4994000001</v>
      </c>
    </row>
    <row r="495" spans="1:4" ht="18">
      <c r="A495" s="5">
        <v>490</v>
      </c>
      <c r="B495" s="6" t="s">
        <v>106</v>
      </c>
      <c r="C495" s="6" t="s">
        <v>337</v>
      </c>
      <c r="D495" s="7">
        <v>3701000.7115000002</v>
      </c>
    </row>
    <row r="496" spans="1:4" ht="18">
      <c r="A496" s="5">
        <v>491</v>
      </c>
      <c r="B496" s="6" t="s">
        <v>106</v>
      </c>
      <c r="C496" s="6" t="s">
        <v>339</v>
      </c>
      <c r="D496" s="7">
        <v>4364291.8261000002</v>
      </c>
    </row>
    <row r="497" spans="1:4" ht="18">
      <c r="A497" s="5">
        <v>492</v>
      </c>
      <c r="B497" s="6" t="s">
        <v>106</v>
      </c>
      <c r="C497" s="6" t="s">
        <v>341</v>
      </c>
      <c r="D497" s="7">
        <v>3155096.8624999998</v>
      </c>
    </row>
    <row r="498" spans="1:4" ht="18">
      <c r="A498" s="5">
        <v>493</v>
      </c>
      <c r="B498" s="6" t="s">
        <v>106</v>
      </c>
      <c r="C498" s="6" t="s">
        <v>343</v>
      </c>
      <c r="D498" s="7">
        <v>4195733.2591000004</v>
      </c>
    </row>
    <row r="499" spans="1:4" ht="18">
      <c r="A499" s="5">
        <v>494</v>
      </c>
      <c r="B499" s="6" t="s">
        <v>106</v>
      </c>
      <c r="C499" s="6" t="s">
        <v>345</v>
      </c>
      <c r="D499" s="7">
        <v>3326080.9155999999</v>
      </c>
    </row>
    <row r="500" spans="1:4" ht="18">
      <c r="A500" s="5">
        <v>495</v>
      </c>
      <c r="B500" s="6" t="s">
        <v>106</v>
      </c>
      <c r="C500" s="6" t="s">
        <v>347</v>
      </c>
      <c r="D500" s="7">
        <v>2954334.2548000002</v>
      </c>
    </row>
    <row r="501" spans="1:4" ht="18">
      <c r="A501" s="5">
        <v>496</v>
      </c>
      <c r="B501" s="6" t="s">
        <v>106</v>
      </c>
      <c r="C501" s="6" t="s">
        <v>349</v>
      </c>
      <c r="D501" s="7">
        <v>2471941.2031</v>
      </c>
    </row>
    <row r="502" spans="1:4" ht="18">
      <c r="A502" s="5">
        <v>497</v>
      </c>
      <c r="B502" s="6" t="s">
        <v>106</v>
      </c>
      <c r="C502" s="6" t="s">
        <v>351</v>
      </c>
      <c r="D502" s="7">
        <v>2461458.983</v>
      </c>
    </row>
    <row r="503" spans="1:4" ht="18">
      <c r="A503" s="5">
        <v>498</v>
      </c>
      <c r="B503" s="6" t="s">
        <v>106</v>
      </c>
      <c r="C503" s="6" t="s">
        <v>353</v>
      </c>
      <c r="D503" s="7">
        <v>2810576.6787</v>
      </c>
    </row>
    <row r="504" spans="1:4" ht="18">
      <c r="A504" s="5">
        <v>499</v>
      </c>
      <c r="B504" s="6" t="s">
        <v>106</v>
      </c>
      <c r="C504" s="6" t="s">
        <v>355</v>
      </c>
      <c r="D504" s="7">
        <v>3401770.3525</v>
      </c>
    </row>
    <row r="505" spans="1:4" ht="18">
      <c r="A505" s="5">
        <v>500</v>
      </c>
      <c r="B505" s="6" t="s">
        <v>107</v>
      </c>
      <c r="C505" s="6" t="s">
        <v>359</v>
      </c>
      <c r="D505" s="7">
        <v>4773746.4276999999</v>
      </c>
    </row>
    <row r="506" spans="1:4" ht="36">
      <c r="A506" s="5">
        <v>501</v>
      </c>
      <c r="B506" s="6" t="s">
        <v>107</v>
      </c>
      <c r="C506" s="6" t="s">
        <v>361</v>
      </c>
      <c r="D506" s="7">
        <v>6136020.0917999996</v>
      </c>
    </row>
    <row r="507" spans="1:4" ht="18">
      <c r="A507" s="5">
        <v>502</v>
      </c>
      <c r="B507" s="6" t="s">
        <v>107</v>
      </c>
      <c r="C507" s="6" t="s">
        <v>363</v>
      </c>
      <c r="D507" s="7">
        <v>9895502.5108000003</v>
      </c>
    </row>
    <row r="508" spans="1:4" ht="18">
      <c r="A508" s="5">
        <v>503</v>
      </c>
      <c r="B508" s="6" t="s">
        <v>107</v>
      </c>
      <c r="C508" s="6" t="s">
        <v>365</v>
      </c>
      <c r="D508" s="7">
        <v>3867592.8933999999</v>
      </c>
    </row>
    <row r="509" spans="1:4" ht="18">
      <c r="A509" s="5">
        <v>504</v>
      </c>
      <c r="B509" s="6" t="s">
        <v>107</v>
      </c>
      <c r="C509" s="6" t="s">
        <v>367</v>
      </c>
      <c r="D509" s="7">
        <v>3251663.5079000001</v>
      </c>
    </row>
    <row r="510" spans="1:4" ht="18">
      <c r="A510" s="5">
        <v>505</v>
      </c>
      <c r="B510" s="6" t="s">
        <v>107</v>
      </c>
      <c r="C510" s="6" t="s">
        <v>369</v>
      </c>
      <c r="D510" s="7">
        <v>3635239.8369</v>
      </c>
    </row>
    <row r="511" spans="1:4" ht="18">
      <c r="A511" s="5">
        <v>506</v>
      </c>
      <c r="B511" s="6" t="s">
        <v>107</v>
      </c>
      <c r="C511" s="6" t="s">
        <v>371</v>
      </c>
      <c r="D511" s="7">
        <v>3337705.5542000001</v>
      </c>
    </row>
    <row r="512" spans="1:4" ht="18">
      <c r="A512" s="5">
        <v>507</v>
      </c>
      <c r="B512" s="6" t="s">
        <v>107</v>
      </c>
      <c r="C512" s="6" t="s">
        <v>373</v>
      </c>
      <c r="D512" s="7">
        <v>4026586.6702000001</v>
      </c>
    </row>
    <row r="513" spans="1:4" ht="18">
      <c r="A513" s="5">
        <v>508</v>
      </c>
      <c r="B513" s="6" t="s">
        <v>107</v>
      </c>
      <c r="C513" s="6" t="s">
        <v>376</v>
      </c>
      <c r="D513" s="7">
        <v>2688699.1834999998</v>
      </c>
    </row>
    <row r="514" spans="1:4" ht="18">
      <c r="A514" s="5">
        <v>509</v>
      </c>
      <c r="B514" s="6" t="s">
        <v>107</v>
      </c>
      <c r="C514" s="6" t="s">
        <v>378</v>
      </c>
      <c r="D514" s="7">
        <v>4584502.8130000001</v>
      </c>
    </row>
    <row r="515" spans="1:4" ht="18">
      <c r="A515" s="5">
        <v>510</v>
      </c>
      <c r="B515" s="6" t="s">
        <v>107</v>
      </c>
      <c r="C515" s="6" t="s">
        <v>380</v>
      </c>
      <c r="D515" s="7">
        <v>3963075.8868999998</v>
      </c>
    </row>
    <row r="516" spans="1:4" ht="18">
      <c r="A516" s="5">
        <v>511</v>
      </c>
      <c r="B516" s="6" t="s">
        <v>107</v>
      </c>
      <c r="C516" s="6" t="s">
        <v>382</v>
      </c>
      <c r="D516" s="7">
        <v>5449032.7789000003</v>
      </c>
    </row>
    <row r="517" spans="1:4" ht="18">
      <c r="A517" s="5">
        <v>512</v>
      </c>
      <c r="B517" s="6" t="s">
        <v>107</v>
      </c>
      <c r="C517" s="6" t="s">
        <v>384</v>
      </c>
      <c r="D517" s="7">
        <v>5895501.3799000001</v>
      </c>
    </row>
    <row r="518" spans="1:4" ht="18">
      <c r="A518" s="5">
        <v>513</v>
      </c>
      <c r="B518" s="6" t="s">
        <v>107</v>
      </c>
      <c r="C518" s="6" t="s">
        <v>386</v>
      </c>
      <c r="D518" s="7">
        <v>3173639.5485999999</v>
      </c>
    </row>
    <row r="519" spans="1:4" ht="36">
      <c r="A519" s="5">
        <v>514</v>
      </c>
      <c r="B519" s="6" t="s">
        <v>107</v>
      </c>
      <c r="C519" s="6" t="s">
        <v>388</v>
      </c>
      <c r="D519" s="7">
        <v>3829505.8088000002</v>
      </c>
    </row>
    <row r="520" spans="1:4" ht="18">
      <c r="A520" s="5">
        <v>515</v>
      </c>
      <c r="B520" s="6" t="s">
        <v>107</v>
      </c>
      <c r="C520" s="6" t="s">
        <v>390</v>
      </c>
      <c r="D520" s="7">
        <v>5733057.9060000004</v>
      </c>
    </row>
    <row r="521" spans="1:4" ht="18">
      <c r="A521" s="5">
        <v>516</v>
      </c>
      <c r="B521" s="6" t="s">
        <v>107</v>
      </c>
      <c r="C521" s="6" t="s">
        <v>392</v>
      </c>
      <c r="D521" s="7">
        <v>5562895.0371000003</v>
      </c>
    </row>
    <row r="522" spans="1:4" ht="18">
      <c r="A522" s="5">
        <v>517</v>
      </c>
      <c r="B522" s="6" t="s">
        <v>107</v>
      </c>
      <c r="C522" s="6" t="s">
        <v>394</v>
      </c>
      <c r="D522" s="7">
        <v>5680181.0477999998</v>
      </c>
    </row>
    <row r="523" spans="1:4" ht="18">
      <c r="A523" s="5">
        <v>518</v>
      </c>
      <c r="B523" s="6" t="s">
        <v>107</v>
      </c>
      <c r="C523" s="6" t="s">
        <v>396</v>
      </c>
      <c r="D523" s="7">
        <v>4393088.9172</v>
      </c>
    </row>
    <row r="524" spans="1:4" ht="18">
      <c r="A524" s="5">
        <v>519</v>
      </c>
      <c r="B524" s="6" t="s">
        <v>107</v>
      </c>
      <c r="C524" s="6" t="s">
        <v>398</v>
      </c>
      <c r="D524" s="7">
        <v>5025134.7309999997</v>
      </c>
    </row>
    <row r="525" spans="1:4" ht="18">
      <c r="A525" s="5">
        <v>520</v>
      </c>
      <c r="B525" s="6" t="s">
        <v>108</v>
      </c>
      <c r="C525" s="6" t="s">
        <v>401</v>
      </c>
      <c r="D525" s="7">
        <v>3287952.1433000001</v>
      </c>
    </row>
    <row r="526" spans="1:4" ht="18">
      <c r="A526" s="5">
        <v>521</v>
      </c>
      <c r="B526" s="6" t="s">
        <v>108</v>
      </c>
      <c r="C526" s="6" t="s">
        <v>403</v>
      </c>
      <c r="D526" s="7">
        <v>3706115.7387999999</v>
      </c>
    </row>
    <row r="527" spans="1:4" ht="18">
      <c r="A527" s="5">
        <v>522</v>
      </c>
      <c r="B527" s="6" t="s">
        <v>108</v>
      </c>
      <c r="C527" s="6" t="s">
        <v>405</v>
      </c>
      <c r="D527" s="7">
        <v>3794733.5257999999</v>
      </c>
    </row>
    <row r="528" spans="1:4" ht="18">
      <c r="A528" s="5">
        <v>523</v>
      </c>
      <c r="B528" s="6" t="s">
        <v>108</v>
      </c>
      <c r="C528" s="6" t="s">
        <v>407</v>
      </c>
      <c r="D528" s="7">
        <v>4477268.4337999998</v>
      </c>
    </row>
    <row r="529" spans="1:4" ht="18">
      <c r="A529" s="5">
        <v>524</v>
      </c>
      <c r="B529" s="6" t="s">
        <v>108</v>
      </c>
      <c r="C529" s="6" t="s">
        <v>409</v>
      </c>
      <c r="D529" s="7">
        <v>3196962.338</v>
      </c>
    </row>
    <row r="530" spans="1:4" ht="18">
      <c r="A530" s="5">
        <v>525</v>
      </c>
      <c r="B530" s="6" t="s">
        <v>108</v>
      </c>
      <c r="C530" s="6" t="s">
        <v>411</v>
      </c>
      <c r="D530" s="7">
        <v>3006213.3760000002</v>
      </c>
    </row>
    <row r="531" spans="1:4" ht="18">
      <c r="A531" s="5">
        <v>526</v>
      </c>
      <c r="B531" s="6" t="s">
        <v>108</v>
      </c>
      <c r="C531" s="6" t="s">
        <v>413</v>
      </c>
      <c r="D531" s="7">
        <v>3434868.7922999999</v>
      </c>
    </row>
    <row r="532" spans="1:4" ht="18">
      <c r="A532" s="5">
        <v>527</v>
      </c>
      <c r="B532" s="6" t="s">
        <v>108</v>
      </c>
      <c r="C532" s="6" t="s">
        <v>415</v>
      </c>
      <c r="D532" s="7">
        <v>5374741.3645000001</v>
      </c>
    </row>
    <row r="533" spans="1:4" ht="18">
      <c r="A533" s="5">
        <v>528</v>
      </c>
      <c r="B533" s="6" t="s">
        <v>108</v>
      </c>
      <c r="C533" s="6" t="s">
        <v>417</v>
      </c>
      <c r="D533" s="7">
        <v>4981012.2603000002</v>
      </c>
    </row>
    <row r="534" spans="1:4" ht="36">
      <c r="A534" s="5">
        <v>529</v>
      </c>
      <c r="B534" s="6" t="s">
        <v>108</v>
      </c>
      <c r="C534" s="6" t="s">
        <v>419</v>
      </c>
      <c r="D534" s="7">
        <v>3810398.5430000001</v>
      </c>
    </row>
    <row r="535" spans="1:4" ht="18">
      <c r="A535" s="5">
        <v>530</v>
      </c>
      <c r="B535" s="6" t="s">
        <v>108</v>
      </c>
      <c r="C535" s="6" t="s">
        <v>400</v>
      </c>
      <c r="D535" s="7">
        <v>3647287.7524999999</v>
      </c>
    </row>
    <row r="536" spans="1:4" ht="18">
      <c r="A536" s="5">
        <v>531</v>
      </c>
      <c r="B536" s="6" t="s">
        <v>108</v>
      </c>
      <c r="C536" s="6" t="s">
        <v>423</v>
      </c>
      <c r="D536" s="7">
        <v>3874981.4498000001</v>
      </c>
    </row>
    <row r="537" spans="1:4" ht="18">
      <c r="A537" s="5">
        <v>532</v>
      </c>
      <c r="B537" s="6" t="s">
        <v>108</v>
      </c>
      <c r="C537" s="6" t="s">
        <v>425</v>
      </c>
      <c r="D537" s="7">
        <v>3110700.3254</v>
      </c>
    </row>
    <row r="538" spans="1:4" ht="18">
      <c r="A538" s="5">
        <v>533</v>
      </c>
      <c r="B538" s="6" t="s">
        <v>109</v>
      </c>
      <c r="C538" s="6" t="s">
        <v>428</v>
      </c>
      <c r="D538" s="7">
        <v>3420446.1877000001</v>
      </c>
    </row>
    <row r="539" spans="1:4" ht="18">
      <c r="A539" s="5">
        <v>534</v>
      </c>
      <c r="B539" s="6" t="s">
        <v>109</v>
      </c>
      <c r="C539" s="6" t="s">
        <v>430</v>
      </c>
      <c r="D539" s="7">
        <v>2936686.27</v>
      </c>
    </row>
    <row r="540" spans="1:4" ht="18">
      <c r="A540" s="5">
        <v>535</v>
      </c>
      <c r="B540" s="6" t="s">
        <v>109</v>
      </c>
      <c r="C540" s="6" t="s">
        <v>432</v>
      </c>
      <c r="D540" s="7">
        <v>3363115.4484999999</v>
      </c>
    </row>
    <row r="541" spans="1:4" ht="18">
      <c r="A541" s="5">
        <v>536</v>
      </c>
      <c r="B541" s="6" t="s">
        <v>109</v>
      </c>
      <c r="C541" s="6" t="s">
        <v>434</v>
      </c>
      <c r="D541" s="7">
        <v>5474657.9186000004</v>
      </c>
    </row>
    <row r="542" spans="1:4" ht="18">
      <c r="A542" s="5">
        <v>537</v>
      </c>
      <c r="B542" s="6" t="s">
        <v>109</v>
      </c>
      <c r="C542" s="6" t="s">
        <v>436</v>
      </c>
      <c r="D542" s="7">
        <v>3286194.6338999998</v>
      </c>
    </row>
    <row r="543" spans="1:4" ht="18">
      <c r="A543" s="5">
        <v>538</v>
      </c>
      <c r="B543" s="6" t="s">
        <v>109</v>
      </c>
      <c r="C543" s="6" t="s">
        <v>438</v>
      </c>
      <c r="D543" s="7">
        <v>3461059.4306999999</v>
      </c>
    </row>
    <row r="544" spans="1:4" ht="18">
      <c r="A544" s="5">
        <v>539</v>
      </c>
      <c r="B544" s="6" t="s">
        <v>109</v>
      </c>
      <c r="C544" s="6" t="s">
        <v>440</v>
      </c>
      <c r="D544" s="7">
        <v>3278272.8522999999</v>
      </c>
    </row>
    <row r="545" spans="1:4" ht="18">
      <c r="A545" s="5">
        <v>540</v>
      </c>
      <c r="B545" s="6" t="s">
        <v>109</v>
      </c>
      <c r="C545" s="6" t="s">
        <v>442</v>
      </c>
      <c r="D545" s="7">
        <v>2929344.497</v>
      </c>
    </row>
    <row r="546" spans="1:4" ht="18">
      <c r="A546" s="5">
        <v>541</v>
      </c>
      <c r="B546" s="6" t="s">
        <v>109</v>
      </c>
      <c r="C546" s="6" t="s">
        <v>444</v>
      </c>
      <c r="D546" s="7">
        <v>3160931.3453000002</v>
      </c>
    </row>
    <row r="547" spans="1:4" ht="18">
      <c r="A547" s="5">
        <v>542</v>
      </c>
      <c r="B547" s="6" t="s">
        <v>109</v>
      </c>
      <c r="C547" s="6" t="s">
        <v>446</v>
      </c>
      <c r="D547" s="7">
        <v>3481073.3396999999</v>
      </c>
    </row>
    <row r="548" spans="1:4" ht="18">
      <c r="A548" s="5">
        <v>543</v>
      </c>
      <c r="B548" s="6" t="s">
        <v>109</v>
      </c>
      <c r="C548" s="6" t="s">
        <v>448</v>
      </c>
      <c r="D548" s="7">
        <v>3400294.0096999998</v>
      </c>
    </row>
    <row r="549" spans="1:4" ht="18">
      <c r="A549" s="5">
        <v>544</v>
      </c>
      <c r="B549" s="6" t="s">
        <v>109</v>
      </c>
      <c r="C549" s="6" t="s">
        <v>450</v>
      </c>
      <c r="D549" s="7">
        <v>3956652.9268999998</v>
      </c>
    </row>
    <row r="550" spans="1:4" ht="18">
      <c r="A550" s="5">
        <v>545</v>
      </c>
      <c r="B550" s="6" t="s">
        <v>109</v>
      </c>
      <c r="C550" s="6" t="s">
        <v>452</v>
      </c>
      <c r="D550" s="7">
        <v>4053080.7670999998</v>
      </c>
    </row>
    <row r="551" spans="1:4" ht="18">
      <c r="A551" s="5">
        <v>546</v>
      </c>
      <c r="B551" s="6" t="s">
        <v>109</v>
      </c>
      <c r="C551" s="6" t="s">
        <v>454</v>
      </c>
      <c r="D551" s="7">
        <v>4487836.0931000002</v>
      </c>
    </row>
    <row r="552" spans="1:4" ht="18">
      <c r="A552" s="5">
        <v>547</v>
      </c>
      <c r="B552" s="6" t="s">
        <v>109</v>
      </c>
      <c r="C552" s="6" t="s">
        <v>456</v>
      </c>
      <c r="D552" s="7">
        <v>5295367.5576999998</v>
      </c>
    </row>
    <row r="553" spans="1:4" ht="18">
      <c r="A553" s="5">
        <v>548</v>
      </c>
      <c r="B553" s="6" t="s">
        <v>109</v>
      </c>
      <c r="C553" s="6" t="s">
        <v>458</v>
      </c>
      <c r="D553" s="7">
        <v>3353726.8149999999</v>
      </c>
    </row>
    <row r="554" spans="1:4" ht="18">
      <c r="A554" s="5">
        <v>549</v>
      </c>
      <c r="B554" s="6" t="s">
        <v>109</v>
      </c>
      <c r="C554" s="6" t="s">
        <v>460</v>
      </c>
      <c r="D554" s="7">
        <v>4552016.3805999998</v>
      </c>
    </row>
    <row r="555" spans="1:4" ht="18">
      <c r="A555" s="5">
        <v>550</v>
      </c>
      <c r="B555" s="6" t="s">
        <v>109</v>
      </c>
      <c r="C555" s="6" t="s">
        <v>462</v>
      </c>
      <c r="D555" s="7">
        <v>3074789.2615999999</v>
      </c>
    </row>
    <row r="556" spans="1:4" ht="18">
      <c r="A556" s="5">
        <v>551</v>
      </c>
      <c r="B556" s="6" t="s">
        <v>109</v>
      </c>
      <c r="C556" s="6" t="s">
        <v>464</v>
      </c>
      <c r="D556" s="7">
        <v>3538728.2979000001</v>
      </c>
    </row>
    <row r="557" spans="1:4" ht="18">
      <c r="A557" s="5">
        <v>552</v>
      </c>
      <c r="B557" s="6" t="s">
        <v>109</v>
      </c>
      <c r="C557" s="6" t="s">
        <v>466</v>
      </c>
      <c r="D557" s="7">
        <v>4081526.7773000002</v>
      </c>
    </row>
    <row r="558" spans="1:4" ht="18">
      <c r="A558" s="5">
        <v>553</v>
      </c>
      <c r="B558" s="6" t="s">
        <v>109</v>
      </c>
      <c r="C558" s="6" t="s">
        <v>468</v>
      </c>
      <c r="D558" s="7">
        <v>3839616.7349999999</v>
      </c>
    </row>
    <row r="559" spans="1:4" ht="18">
      <c r="A559" s="5">
        <v>554</v>
      </c>
      <c r="B559" s="6" t="s">
        <v>109</v>
      </c>
      <c r="C559" s="6" t="s">
        <v>470</v>
      </c>
      <c r="D559" s="7">
        <v>4539015.28</v>
      </c>
    </row>
    <row r="560" spans="1:4" ht="18">
      <c r="A560" s="5">
        <v>555</v>
      </c>
      <c r="B560" s="6" t="s">
        <v>109</v>
      </c>
      <c r="C560" s="6" t="s">
        <v>472</v>
      </c>
      <c r="D560" s="7">
        <v>3319495.8519000001</v>
      </c>
    </row>
    <row r="561" spans="1:4" ht="18">
      <c r="A561" s="5">
        <v>556</v>
      </c>
      <c r="B561" s="6" t="s">
        <v>109</v>
      </c>
      <c r="C561" s="6" t="s">
        <v>474</v>
      </c>
      <c r="D561" s="7">
        <v>2701542.7286</v>
      </c>
    </row>
    <row r="562" spans="1:4" ht="18">
      <c r="A562" s="5">
        <v>557</v>
      </c>
      <c r="B562" s="6" t="s">
        <v>109</v>
      </c>
      <c r="C562" s="6" t="s">
        <v>476</v>
      </c>
      <c r="D562" s="7">
        <v>3011384.5447999998</v>
      </c>
    </row>
    <row r="563" spans="1:4" ht="36">
      <c r="A563" s="5">
        <v>558</v>
      </c>
      <c r="B563" s="6" t="s">
        <v>110</v>
      </c>
      <c r="C563" s="6" t="s">
        <v>480</v>
      </c>
      <c r="D563" s="7">
        <v>3380925.8454</v>
      </c>
    </row>
    <row r="564" spans="1:4" ht="36">
      <c r="A564" s="5">
        <v>559</v>
      </c>
      <c r="B564" s="6" t="s">
        <v>110</v>
      </c>
      <c r="C564" s="6" t="s">
        <v>482</v>
      </c>
      <c r="D564" s="7">
        <v>3490288.6167000001</v>
      </c>
    </row>
    <row r="565" spans="1:4" ht="18">
      <c r="A565" s="5">
        <v>560</v>
      </c>
      <c r="B565" s="6" t="s">
        <v>110</v>
      </c>
      <c r="C565" s="6" t="s">
        <v>484</v>
      </c>
      <c r="D565" s="7">
        <v>5364689.1481999997</v>
      </c>
    </row>
    <row r="566" spans="1:4" ht="18">
      <c r="A566" s="5">
        <v>561</v>
      </c>
      <c r="B566" s="6" t="s">
        <v>110</v>
      </c>
      <c r="C566" s="6" t="s">
        <v>486</v>
      </c>
      <c r="D566" s="7">
        <v>3527328.1504000002</v>
      </c>
    </row>
    <row r="567" spans="1:4" ht="18">
      <c r="A567" s="5">
        <v>562</v>
      </c>
      <c r="B567" s="6" t="s">
        <v>110</v>
      </c>
      <c r="C567" s="6" t="s">
        <v>488</v>
      </c>
      <c r="D567" s="7">
        <v>3161116.2299000002</v>
      </c>
    </row>
    <row r="568" spans="1:4" ht="18">
      <c r="A568" s="5">
        <v>563</v>
      </c>
      <c r="B568" s="6" t="s">
        <v>110</v>
      </c>
      <c r="C568" s="6" t="s">
        <v>490</v>
      </c>
      <c r="D568" s="7">
        <v>2404581.4271</v>
      </c>
    </row>
    <row r="569" spans="1:4" ht="18">
      <c r="A569" s="5">
        <v>564</v>
      </c>
      <c r="B569" s="6" t="s">
        <v>110</v>
      </c>
      <c r="C569" s="6" t="s">
        <v>492</v>
      </c>
      <c r="D569" s="7">
        <v>2342487.2291999999</v>
      </c>
    </row>
    <row r="570" spans="1:4" ht="18">
      <c r="A570" s="5">
        <v>565</v>
      </c>
      <c r="B570" s="6" t="s">
        <v>110</v>
      </c>
      <c r="C570" s="6" t="s">
        <v>494</v>
      </c>
      <c r="D570" s="7">
        <v>5259955.8014000002</v>
      </c>
    </row>
    <row r="571" spans="1:4" ht="18">
      <c r="A571" s="5">
        <v>566</v>
      </c>
      <c r="B571" s="6" t="s">
        <v>110</v>
      </c>
      <c r="C571" s="6" t="s">
        <v>496</v>
      </c>
      <c r="D571" s="7">
        <v>3130327.7664000001</v>
      </c>
    </row>
    <row r="572" spans="1:4" ht="18">
      <c r="A572" s="5">
        <v>567</v>
      </c>
      <c r="B572" s="6" t="s">
        <v>110</v>
      </c>
      <c r="C572" s="6" t="s">
        <v>498</v>
      </c>
      <c r="D572" s="7">
        <v>3911038.4572000001</v>
      </c>
    </row>
    <row r="573" spans="1:4" ht="18">
      <c r="A573" s="5">
        <v>568</v>
      </c>
      <c r="B573" s="6" t="s">
        <v>110</v>
      </c>
      <c r="C573" s="6" t="s">
        <v>500</v>
      </c>
      <c r="D573" s="7">
        <v>3017367.8813</v>
      </c>
    </row>
    <row r="574" spans="1:4" ht="18">
      <c r="A574" s="5">
        <v>569</v>
      </c>
      <c r="B574" s="6" t="s">
        <v>110</v>
      </c>
      <c r="C574" s="6" t="s">
        <v>502</v>
      </c>
      <c r="D574" s="7">
        <v>2726059.8919000002</v>
      </c>
    </row>
    <row r="575" spans="1:4" ht="36">
      <c r="A575" s="5">
        <v>570</v>
      </c>
      <c r="B575" s="6" t="s">
        <v>110</v>
      </c>
      <c r="C575" s="6" t="s">
        <v>504</v>
      </c>
      <c r="D575" s="7">
        <v>2458246.2607</v>
      </c>
    </row>
    <row r="576" spans="1:4" ht="18">
      <c r="A576" s="5">
        <v>571</v>
      </c>
      <c r="B576" s="6" t="s">
        <v>110</v>
      </c>
      <c r="C576" s="6" t="s">
        <v>506</v>
      </c>
      <c r="D576" s="7">
        <v>2826066.2598000001</v>
      </c>
    </row>
    <row r="577" spans="1:4" ht="18">
      <c r="A577" s="5">
        <v>572</v>
      </c>
      <c r="B577" s="6" t="s">
        <v>110</v>
      </c>
      <c r="C577" s="6" t="s">
        <v>508</v>
      </c>
      <c r="D577" s="7">
        <v>2960073.0606999998</v>
      </c>
    </row>
    <row r="578" spans="1:4" ht="18">
      <c r="A578" s="5">
        <v>573</v>
      </c>
      <c r="B578" s="6" t="s">
        <v>110</v>
      </c>
      <c r="C578" s="6" t="s">
        <v>510</v>
      </c>
      <c r="D578" s="7">
        <v>3589097.4898000001</v>
      </c>
    </row>
    <row r="579" spans="1:4" ht="18">
      <c r="A579" s="5">
        <v>574</v>
      </c>
      <c r="B579" s="6" t="s">
        <v>110</v>
      </c>
      <c r="C579" s="6" t="s">
        <v>512</v>
      </c>
      <c r="D579" s="7">
        <v>3012975.6653999998</v>
      </c>
    </row>
    <row r="580" spans="1:4" ht="18">
      <c r="A580" s="5">
        <v>575</v>
      </c>
      <c r="B580" s="6" t="s">
        <v>110</v>
      </c>
      <c r="C580" s="6" t="s">
        <v>514</v>
      </c>
      <c r="D580" s="7">
        <v>2800247.4493999998</v>
      </c>
    </row>
    <row r="581" spans="1:4" ht="36">
      <c r="A581" s="5">
        <v>576</v>
      </c>
      <c r="B581" s="6" t="s">
        <v>110</v>
      </c>
      <c r="C581" s="6" t="s">
        <v>517</v>
      </c>
      <c r="D581" s="7">
        <v>2659793.1943999999</v>
      </c>
    </row>
    <row r="582" spans="1:4" ht="18">
      <c r="A582" s="5">
        <v>577</v>
      </c>
      <c r="B582" s="6" t="s">
        <v>110</v>
      </c>
      <c r="C582" s="6" t="s">
        <v>519</v>
      </c>
      <c r="D582" s="7">
        <v>3607558.5828999998</v>
      </c>
    </row>
    <row r="583" spans="1:4" ht="36">
      <c r="A583" s="5">
        <v>578</v>
      </c>
      <c r="B583" s="6" t="s">
        <v>111</v>
      </c>
      <c r="C583" s="6" t="s">
        <v>522</v>
      </c>
      <c r="D583" s="7">
        <v>3477396.4495999999</v>
      </c>
    </row>
    <row r="584" spans="1:4" ht="36">
      <c r="A584" s="5">
        <v>579</v>
      </c>
      <c r="B584" s="6" t="s">
        <v>111</v>
      </c>
      <c r="C584" s="6" t="s">
        <v>524</v>
      </c>
      <c r="D584" s="7">
        <v>3678527.7505999999</v>
      </c>
    </row>
    <row r="585" spans="1:4" ht="36">
      <c r="A585" s="5">
        <v>580</v>
      </c>
      <c r="B585" s="6" t="s">
        <v>111</v>
      </c>
      <c r="C585" s="6" t="s">
        <v>526</v>
      </c>
      <c r="D585" s="7">
        <v>3745044.0343999998</v>
      </c>
    </row>
    <row r="586" spans="1:4" ht="36">
      <c r="A586" s="5">
        <v>581</v>
      </c>
      <c r="B586" s="6" t="s">
        <v>111</v>
      </c>
      <c r="C586" s="6" t="s">
        <v>528</v>
      </c>
      <c r="D586" s="7">
        <v>2777763.4164</v>
      </c>
    </row>
    <row r="587" spans="1:4" ht="18">
      <c r="A587" s="5">
        <v>582</v>
      </c>
      <c r="B587" s="6" t="s">
        <v>111</v>
      </c>
      <c r="C587" s="6" t="s">
        <v>530</v>
      </c>
      <c r="D587" s="7">
        <v>2910759.8895</v>
      </c>
    </row>
    <row r="588" spans="1:4" ht="18">
      <c r="A588" s="5">
        <v>583</v>
      </c>
      <c r="B588" s="6" t="s">
        <v>111</v>
      </c>
      <c r="C588" s="6" t="s">
        <v>532</v>
      </c>
      <c r="D588" s="7">
        <v>4473153.4483000003</v>
      </c>
    </row>
    <row r="589" spans="1:4" ht="18">
      <c r="A589" s="5">
        <v>584</v>
      </c>
      <c r="B589" s="6" t="s">
        <v>111</v>
      </c>
      <c r="C589" s="6" t="s">
        <v>534</v>
      </c>
      <c r="D589" s="7">
        <v>3150359.5358000002</v>
      </c>
    </row>
    <row r="590" spans="1:4" ht="18">
      <c r="A590" s="5">
        <v>585</v>
      </c>
      <c r="B590" s="6" t="s">
        <v>111</v>
      </c>
      <c r="C590" s="6" t="s">
        <v>536</v>
      </c>
      <c r="D590" s="7">
        <v>3174001.6606000001</v>
      </c>
    </row>
    <row r="591" spans="1:4" ht="18">
      <c r="A591" s="5">
        <v>586</v>
      </c>
      <c r="B591" s="6" t="s">
        <v>111</v>
      </c>
      <c r="C591" s="6" t="s">
        <v>538</v>
      </c>
      <c r="D591" s="7">
        <v>3815925.0293999999</v>
      </c>
    </row>
    <row r="592" spans="1:4" ht="18">
      <c r="A592" s="5">
        <v>587</v>
      </c>
      <c r="B592" s="6" t="s">
        <v>111</v>
      </c>
      <c r="C592" s="6" t="s">
        <v>540</v>
      </c>
      <c r="D592" s="7">
        <v>4140746.9322000002</v>
      </c>
    </row>
    <row r="593" spans="1:4" ht="18">
      <c r="A593" s="5">
        <v>588</v>
      </c>
      <c r="B593" s="6" t="s">
        <v>111</v>
      </c>
      <c r="C593" s="6" t="s">
        <v>542</v>
      </c>
      <c r="D593" s="7">
        <v>3168289.5211999998</v>
      </c>
    </row>
    <row r="594" spans="1:4" ht="36">
      <c r="A594" s="5">
        <v>589</v>
      </c>
      <c r="B594" s="6" t="s">
        <v>111</v>
      </c>
      <c r="C594" s="6" t="s">
        <v>544</v>
      </c>
      <c r="D594" s="7">
        <v>3279387.3305000002</v>
      </c>
    </row>
    <row r="595" spans="1:4" ht="18">
      <c r="A595" s="5">
        <v>590</v>
      </c>
      <c r="B595" s="6" t="s">
        <v>111</v>
      </c>
      <c r="C595" s="6" t="s">
        <v>546</v>
      </c>
      <c r="D595" s="7">
        <v>3047588.3999000001</v>
      </c>
    </row>
    <row r="596" spans="1:4" ht="18">
      <c r="A596" s="5">
        <v>591</v>
      </c>
      <c r="B596" s="6" t="s">
        <v>111</v>
      </c>
      <c r="C596" s="6" t="s">
        <v>548</v>
      </c>
      <c r="D596" s="7">
        <v>3811425.1674000002</v>
      </c>
    </row>
    <row r="597" spans="1:4" ht="18">
      <c r="A597" s="5">
        <v>592</v>
      </c>
      <c r="B597" s="6" t="s">
        <v>111</v>
      </c>
      <c r="C597" s="6" t="s">
        <v>550</v>
      </c>
      <c r="D597" s="7">
        <v>2529522.7732000002</v>
      </c>
    </row>
    <row r="598" spans="1:4" ht="18">
      <c r="A598" s="5">
        <v>593</v>
      </c>
      <c r="B598" s="6" t="s">
        <v>111</v>
      </c>
      <c r="C598" s="6" t="s">
        <v>552</v>
      </c>
      <c r="D598" s="7">
        <v>4180612.6379</v>
      </c>
    </row>
    <row r="599" spans="1:4" ht="18">
      <c r="A599" s="5">
        <v>594</v>
      </c>
      <c r="B599" s="6" t="s">
        <v>111</v>
      </c>
      <c r="C599" s="6" t="s">
        <v>554</v>
      </c>
      <c r="D599" s="7">
        <v>3368439.6175000002</v>
      </c>
    </row>
    <row r="600" spans="1:4" ht="18">
      <c r="A600" s="5">
        <v>595</v>
      </c>
      <c r="B600" s="6" t="s">
        <v>111</v>
      </c>
      <c r="C600" s="6" t="s">
        <v>556</v>
      </c>
      <c r="D600" s="7">
        <v>3952072.1184</v>
      </c>
    </row>
    <row r="601" spans="1:4" ht="36">
      <c r="A601" s="5">
        <v>596</v>
      </c>
      <c r="B601" s="6" t="s">
        <v>112</v>
      </c>
      <c r="C601" s="6" t="s">
        <v>559</v>
      </c>
      <c r="D601" s="7">
        <v>2469860.2099000001</v>
      </c>
    </row>
    <row r="602" spans="1:4" ht="36">
      <c r="A602" s="5">
        <v>597</v>
      </c>
      <c r="B602" s="6" t="s">
        <v>112</v>
      </c>
      <c r="C602" s="6" t="s">
        <v>561</v>
      </c>
      <c r="D602" s="7">
        <v>2476788.5096</v>
      </c>
    </row>
    <row r="603" spans="1:4" ht="18">
      <c r="A603" s="5">
        <v>598</v>
      </c>
      <c r="B603" s="6" t="s">
        <v>112</v>
      </c>
      <c r="C603" s="6" t="s">
        <v>563</v>
      </c>
      <c r="D603" s="7">
        <v>3085662.4470000002</v>
      </c>
    </row>
    <row r="604" spans="1:4" ht="18">
      <c r="A604" s="5">
        <v>599</v>
      </c>
      <c r="B604" s="6" t="s">
        <v>112</v>
      </c>
      <c r="C604" s="6" t="s">
        <v>565</v>
      </c>
      <c r="D604" s="7">
        <v>2727657.4001000002</v>
      </c>
    </row>
    <row r="605" spans="1:4" ht="18">
      <c r="A605" s="5">
        <v>600</v>
      </c>
      <c r="B605" s="6" t="s">
        <v>112</v>
      </c>
      <c r="C605" s="6" t="s">
        <v>568</v>
      </c>
      <c r="D605" s="7">
        <v>2581219.7420999999</v>
      </c>
    </row>
    <row r="606" spans="1:4" ht="18">
      <c r="A606" s="5">
        <v>601</v>
      </c>
      <c r="B606" s="6" t="s">
        <v>112</v>
      </c>
      <c r="C606" s="6" t="s">
        <v>570</v>
      </c>
      <c r="D606" s="7">
        <v>2939882.5041999999</v>
      </c>
    </row>
    <row r="607" spans="1:4" ht="18">
      <c r="A607" s="5">
        <v>602</v>
      </c>
      <c r="B607" s="6" t="s">
        <v>112</v>
      </c>
      <c r="C607" s="6" t="s">
        <v>572</v>
      </c>
      <c r="D607" s="7">
        <v>2464058.3360000001</v>
      </c>
    </row>
    <row r="608" spans="1:4" ht="18">
      <c r="A608" s="5">
        <v>603</v>
      </c>
      <c r="B608" s="6" t="s">
        <v>112</v>
      </c>
      <c r="C608" s="6" t="s">
        <v>573</v>
      </c>
      <c r="D608" s="7">
        <v>2559051.0817999998</v>
      </c>
    </row>
    <row r="609" spans="1:4" ht="18">
      <c r="A609" s="5">
        <v>604</v>
      </c>
      <c r="B609" s="6" t="s">
        <v>112</v>
      </c>
      <c r="C609" s="6" t="s">
        <v>575</v>
      </c>
      <c r="D609" s="7">
        <v>2516953.7156000002</v>
      </c>
    </row>
    <row r="610" spans="1:4" ht="18">
      <c r="A610" s="5">
        <v>605</v>
      </c>
      <c r="B610" s="6" t="s">
        <v>112</v>
      </c>
      <c r="C610" s="6" t="s">
        <v>577</v>
      </c>
      <c r="D610" s="7">
        <v>2857239.8355999999</v>
      </c>
    </row>
    <row r="611" spans="1:4" ht="18">
      <c r="A611" s="5">
        <v>606</v>
      </c>
      <c r="B611" s="6" t="s">
        <v>112</v>
      </c>
      <c r="C611" s="6" t="s">
        <v>579</v>
      </c>
      <c r="D611" s="7">
        <v>3025333.017</v>
      </c>
    </row>
    <row r="612" spans="1:4" ht="18">
      <c r="A612" s="5">
        <v>607</v>
      </c>
      <c r="B612" s="6" t="s">
        <v>112</v>
      </c>
      <c r="C612" s="6" t="s">
        <v>581</v>
      </c>
      <c r="D612" s="7">
        <v>3496587.7884</v>
      </c>
    </row>
    <row r="613" spans="1:4" ht="18">
      <c r="A613" s="5">
        <v>608</v>
      </c>
      <c r="B613" s="6" t="s">
        <v>112</v>
      </c>
      <c r="C613" s="6" t="s">
        <v>583</v>
      </c>
      <c r="D613" s="7">
        <v>3259324.1713999999</v>
      </c>
    </row>
    <row r="614" spans="1:4" ht="18">
      <c r="A614" s="5">
        <v>609</v>
      </c>
      <c r="B614" s="6" t="s">
        <v>112</v>
      </c>
      <c r="C614" s="6" t="s">
        <v>585</v>
      </c>
      <c r="D614" s="7">
        <v>2841121.2193</v>
      </c>
    </row>
    <row r="615" spans="1:4" ht="18">
      <c r="A615" s="5">
        <v>610</v>
      </c>
      <c r="B615" s="6" t="s">
        <v>112</v>
      </c>
      <c r="C615" s="6" t="s">
        <v>587</v>
      </c>
      <c r="D615" s="7">
        <v>2232613.4441</v>
      </c>
    </row>
    <row r="616" spans="1:4" ht="18">
      <c r="A616" s="5">
        <v>611</v>
      </c>
      <c r="B616" s="6" t="s">
        <v>112</v>
      </c>
      <c r="C616" s="6" t="s">
        <v>333</v>
      </c>
      <c r="D616" s="7">
        <v>2876933.7217999999</v>
      </c>
    </row>
    <row r="617" spans="1:4" ht="18">
      <c r="A617" s="5">
        <v>612</v>
      </c>
      <c r="B617" s="6" t="s">
        <v>112</v>
      </c>
      <c r="C617" s="6" t="s">
        <v>590</v>
      </c>
      <c r="D617" s="7">
        <v>2536410.4248000002</v>
      </c>
    </row>
    <row r="618" spans="1:4" ht="18">
      <c r="A618" s="5">
        <v>613</v>
      </c>
      <c r="B618" s="6" t="s">
        <v>112</v>
      </c>
      <c r="C618" s="6" t="s">
        <v>592</v>
      </c>
      <c r="D618" s="7">
        <v>2644235.3272000002</v>
      </c>
    </row>
    <row r="619" spans="1:4" ht="18">
      <c r="A619" s="5">
        <v>614</v>
      </c>
      <c r="B619" s="6" t="s">
        <v>112</v>
      </c>
      <c r="C619" s="6" t="s">
        <v>595</v>
      </c>
      <c r="D619" s="7">
        <v>2802081.3434000001</v>
      </c>
    </row>
    <row r="620" spans="1:4" ht="18">
      <c r="A620" s="5">
        <v>615</v>
      </c>
      <c r="B620" s="6" t="s">
        <v>112</v>
      </c>
      <c r="C620" s="6" t="s">
        <v>341</v>
      </c>
      <c r="D620" s="7">
        <v>2773073.5699</v>
      </c>
    </row>
    <row r="621" spans="1:4" ht="18">
      <c r="A621" s="5">
        <v>616</v>
      </c>
      <c r="B621" s="6" t="s">
        <v>112</v>
      </c>
      <c r="C621" s="6" t="s">
        <v>598</v>
      </c>
      <c r="D621" s="7">
        <v>3000361.0909000002</v>
      </c>
    </row>
    <row r="622" spans="1:4" ht="18">
      <c r="A622" s="5">
        <v>617</v>
      </c>
      <c r="B622" s="6" t="s">
        <v>112</v>
      </c>
      <c r="C622" s="6" t="s">
        <v>600</v>
      </c>
      <c r="D622" s="7">
        <v>2723325.3146000002</v>
      </c>
    </row>
    <row r="623" spans="1:4" ht="18">
      <c r="A623" s="5">
        <v>618</v>
      </c>
      <c r="B623" s="6" t="s">
        <v>112</v>
      </c>
      <c r="C623" s="6" t="s">
        <v>602</v>
      </c>
      <c r="D623" s="7">
        <v>3348710.6403999999</v>
      </c>
    </row>
    <row r="624" spans="1:4" ht="18">
      <c r="A624" s="5">
        <v>619</v>
      </c>
      <c r="B624" s="6" t="s">
        <v>112</v>
      </c>
      <c r="C624" s="6" t="s">
        <v>604</v>
      </c>
      <c r="D624" s="7">
        <v>2776963.5244999998</v>
      </c>
    </row>
    <row r="625" spans="1:4" ht="18">
      <c r="A625" s="5">
        <v>620</v>
      </c>
      <c r="B625" s="6" t="s">
        <v>112</v>
      </c>
      <c r="C625" s="6" t="s">
        <v>606</v>
      </c>
      <c r="D625" s="7">
        <v>3658614.8881000001</v>
      </c>
    </row>
    <row r="626" spans="1:4" ht="18">
      <c r="A626" s="5">
        <v>621</v>
      </c>
      <c r="B626" s="6" t="s">
        <v>112</v>
      </c>
      <c r="C626" s="6" t="s">
        <v>608</v>
      </c>
      <c r="D626" s="7">
        <v>2504236.5846000002</v>
      </c>
    </row>
    <row r="627" spans="1:4" ht="18">
      <c r="A627" s="5">
        <v>622</v>
      </c>
      <c r="B627" s="6" t="s">
        <v>112</v>
      </c>
      <c r="C627" s="6" t="s">
        <v>610</v>
      </c>
      <c r="D627" s="7">
        <v>3028993.5532</v>
      </c>
    </row>
    <row r="628" spans="1:4" ht="18">
      <c r="A628" s="5">
        <v>623</v>
      </c>
      <c r="B628" s="6" t="s">
        <v>112</v>
      </c>
      <c r="C628" s="6" t="s">
        <v>612</v>
      </c>
      <c r="D628" s="7">
        <v>3038705.5814999999</v>
      </c>
    </row>
    <row r="629" spans="1:4" ht="18">
      <c r="A629" s="5">
        <v>624</v>
      </c>
      <c r="B629" s="6" t="s">
        <v>112</v>
      </c>
      <c r="C629" s="6" t="s">
        <v>614</v>
      </c>
      <c r="D629" s="7">
        <v>2677785.1274999999</v>
      </c>
    </row>
    <row r="630" spans="1:4" ht="18">
      <c r="A630" s="5">
        <v>625</v>
      </c>
      <c r="B630" s="6" t="s">
        <v>112</v>
      </c>
      <c r="C630" s="6" t="s">
        <v>616</v>
      </c>
      <c r="D630" s="7">
        <v>2979236.4463999998</v>
      </c>
    </row>
    <row r="631" spans="1:4" ht="18">
      <c r="A631" s="5">
        <v>626</v>
      </c>
      <c r="B631" s="6" t="s">
        <v>113</v>
      </c>
      <c r="C631" s="6" t="s">
        <v>619</v>
      </c>
      <c r="D631" s="7">
        <v>2932135.0285</v>
      </c>
    </row>
    <row r="632" spans="1:4" ht="18">
      <c r="A632" s="5">
        <v>627</v>
      </c>
      <c r="B632" s="6" t="s">
        <v>113</v>
      </c>
      <c r="C632" s="6" t="s">
        <v>621</v>
      </c>
      <c r="D632" s="7">
        <v>3405083.4813000001</v>
      </c>
    </row>
    <row r="633" spans="1:4" ht="18">
      <c r="A633" s="5">
        <v>628</v>
      </c>
      <c r="B633" s="6" t="s">
        <v>113</v>
      </c>
      <c r="C633" s="6" t="s">
        <v>623</v>
      </c>
      <c r="D633" s="7">
        <v>3391835.2184000001</v>
      </c>
    </row>
    <row r="634" spans="1:4" ht="18">
      <c r="A634" s="5">
        <v>629</v>
      </c>
      <c r="B634" s="6" t="s">
        <v>113</v>
      </c>
      <c r="C634" s="6" t="s">
        <v>625</v>
      </c>
      <c r="D634" s="7">
        <v>3633952.3684999999</v>
      </c>
    </row>
    <row r="635" spans="1:4" ht="18">
      <c r="A635" s="5">
        <v>630</v>
      </c>
      <c r="B635" s="6" t="s">
        <v>113</v>
      </c>
      <c r="C635" s="6" t="s">
        <v>627</v>
      </c>
      <c r="D635" s="7">
        <v>3687009.2198999999</v>
      </c>
    </row>
    <row r="636" spans="1:4" ht="18">
      <c r="A636" s="5">
        <v>631</v>
      </c>
      <c r="B636" s="6" t="s">
        <v>113</v>
      </c>
      <c r="C636" s="6" t="s">
        <v>628</v>
      </c>
      <c r="D636" s="7">
        <v>3789494.9821000001</v>
      </c>
    </row>
    <row r="637" spans="1:4" ht="36">
      <c r="A637" s="5">
        <v>632</v>
      </c>
      <c r="B637" s="6" t="s">
        <v>113</v>
      </c>
      <c r="C637" s="6" t="s">
        <v>631</v>
      </c>
      <c r="D637" s="7">
        <v>4108344.3848000001</v>
      </c>
    </row>
    <row r="638" spans="1:4" ht="36">
      <c r="A638" s="5">
        <v>633</v>
      </c>
      <c r="B638" s="6" t="s">
        <v>113</v>
      </c>
      <c r="C638" s="6" t="s">
        <v>633</v>
      </c>
      <c r="D638" s="7">
        <v>3023590.6962000001</v>
      </c>
    </row>
    <row r="639" spans="1:4" ht="36">
      <c r="A639" s="5">
        <v>634</v>
      </c>
      <c r="B639" s="6" t="s">
        <v>113</v>
      </c>
      <c r="C639" s="6" t="s">
        <v>635</v>
      </c>
      <c r="D639" s="7">
        <v>3588364.0564000001</v>
      </c>
    </row>
    <row r="640" spans="1:4" ht="36">
      <c r="A640" s="5">
        <v>635</v>
      </c>
      <c r="B640" s="6" t="s">
        <v>113</v>
      </c>
      <c r="C640" s="6" t="s">
        <v>637</v>
      </c>
      <c r="D640" s="7">
        <v>3756852.2741</v>
      </c>
    </row>
    <row r="641" spans="1:4" ht="36">
      <c r="A641" s="5">
        <v>636</v>
      </c>
      <c r="B641" s="6" t="s">
        <v>113</v>
      </c>
      <c r="C641" s="6" t="s">
        <v>639</v>
      </c>
      <c r="D641" s="7">
        <v>2717090.0148</v>
      </c>
    </row>
    <row r="642" spans="1:4" ht="18">
      <c r="A642" s="5">
        <v>637</v>
      </c>
      <c r="B642" s="6" t="s">
        <v>113</v>
      </c>
      <c r="C642" s="6" t="s">
        <v>641</v>
      </c>
      <c r="D642" s="7">
        <v>2833599.9046999998</v>
      </c>
    </row>
    <row r="643" spans="1:4" ht="18">
      <c r="A643" s="5">
        <v>638</v>
      </c>
      <c r="B643" s="6" t="s">
        <v>113</v>
      </c>
      <c r="C643" s="6" t="s">
        <v>643</v>
      </c>
      <c r="D643" s="7">
        <v>2777787.0084000002</v>
      </c>
    </row>
    <row r="644" spans="1:4" ht="18">
      <c r="A644" s="5">
        <v>639</v>
      </c>
      <c r="B644" s="6" t="s">
        <v>113</v>
      </c>
      <c r="C644" s="6" t="s">
        <v>645</v>
      </c>
      <c r="D644" s="7">
        <v>4125746.9323999998</v>
      </c>
    </row>
    <row r="645" spans="1:4" ht="18">
      <c r="A645" s="5">
        <v>640</v>
      </c>
      <c r="B645" s="6" t="s">
        <v>113</v>
      </c>
      <c r="C645" s="6" t="s">
        <v>647</v>
      </c>
      <c r="D645" s="7">
        <v>2813373.9690999999</v>
      </c>
    </row>
    <row r="646" spans="1:4" ht="18">
      <c r="A646" s="5">
        <v>641</v>
      </c>
      <c r="B646" s="6" t="s">
        <v>113</v>
      </c>
      <c r="C646" s="6" t="s">
        <v>649</v>
      </c>
      <c r="D646" s="7">
        <v>2952236.6452000001</v>
      </c>
    </row>
    <row r="647" spans="1:4" ht="18">
      <c r="A647" s="5">
        <v>642</v>
      </c>
      <c r="B647" s="6" t="s">
        <v>113</v>
      </c>
      <c r="C647" s="6" t="s">
        <v>651</v>
      </c>
      <c r="D647" s="7">
        <v>3857146.9696999998</v>
      </c>
    </row>
    <row r="648" spans="1:4" ht="18">
      <c r="A648" s="5">
        <v>643</v>
      </c>
      <c r="B648" s="6" t="s">
        <v>113</v>
      </c>
      <c r="C648" s="6" t="s">
        <v>653</v>
      </c>
      <c r="D648" s="7">
        <v>3335179.2722</v>
      </c>
    </row>
    <row r="649" spans="1:4" ht="18">
      <c r="A649" s="5">
        <v>644</v>
      </c>
      <c r="B649" s="6" t="s">
        <v>113</v>
      </c>
      <c r="C649" s="6" t="s">
        <v>655</v>
      </c>
      <c r="D649" s="7">
        <v>3061743.3355999999</v>
      </c>
    </row>
    <row r="650" spans="1:4" ht="18">
      <c r="A650" s="5">
        <v>645</v>
      </c>
      <c r="B650" s="6" t="s">
        <v>113</v>
      </c>
      <c r="C650" s="6" t="s">
        <v>657</v>
      </c>
      <c r="D650" s="7">
        <v>2764579.6491</v>
      </c>
    </row>
    <row r="651" spans="1:4" ht="18">
      <c r="A651" s="5">
        <v>646</v>
      </c>
      <c r="B651" s="6" t="s">
        <v>113</v>
      </c>
      <c r="C651" s="6" t="s">
        <v>659</v>
      </c>
      <c r="D651" s="7">
        <v>3414239.5844999999</v>
      </c>
    </row>
    <row r="652" spans="1:4" ht="18">
      <c r="A652" s="5">
        <v>647</v>
      </c>
      <c r="B652" s="6" t="s">
        <v>113</v>
      </c>
      <c r="C652" s="6" t="s">
        <v>661</v>
      </c>
      <c r="D652" s="7">
        <v>3162489.3610999999</v>
      </c>
    </row>
    <row r="653" spans="1:4" ht="36">
      <c r="A653" s="5">
        <v>648</v>
      </c>
      <c r="B653" s="6" t="s">
        <v>113</v>
      </c>
      <c r="C653" s="6" t="s">
        <v>663</v>
      </c>
      <c r="D653" s="7">
        <v>3273970.9478000002</v>
      </c>
    </row>
    <row r="654" spans="1:4" ht="36">
      <c r="A654" s="5">
        <v>649</v>
      </c>
      <c r="B654" s="6" t="s">
        <v>113</v>
      </c>
      <c r="C654" s="6" t="s">
        <v>665</v>
      </c>
      <c r="D654" s="7">
        <v>2802757.8950999998</v>
      </c>
    </row>
    <row r="655" spans="1:4" ht="18">
      <c r="A655" s="5">
        <v>650</v>
      </c>
      <c r="B655" s="6" t="s">
        <v>113</v>
      </c>
      <c r="C655" s="6" t="s">
        <v>667</v>
      </c>
      <c r="D655" s="7">
        <v>2564799.5104999999</v>
      </c>
    </row>
    <row r="656" spans="1:4" ht="18">
      <c r="A656" s="5">
        <v>651</v>
      </c>
      <c r="B656" s="6" t="s">
        <v>113</v>
      </c>
      <c r="C656" s="6" t="s">
        <v>669</v>
      </c>
      <c r="D656" s="7">
        <v>3399787.8368000002</v>
      </c>
    </row>
    <row r="657" spans="1:4" ht="18">
      <c r="A657" s="5">
        <v>652</v>
      </c>
      <c r="B657" s="6" t="s">
        <v>113</v>
      </c>
      <c r="C657" s="6" t="s">
        <v>671</v>
      </c>
      <c r="D657" s="7">
        <v>3704163.8714000001</v>
      </c>
    </row>
    <row r="658" spans="1:4" ht="18">
      <c r="A658" s="5">
        <v>653</v>
      </c>
      <c r="B658" s="6" t="s">
        <v>113</v>
      </c>
      <c r="C658" s="6" t="s">
        <v>673</v>
      </c>
      <c r="D658" s="7">
        <v>2837037.3646</v>
      </c>
    </row>
    <row r="659" spans="1:4" ht="18">
      <c r="A659" s="5">
        <v>654</v>
      </c>
      <c r="B659" s="6" t="s">
        <v>113</v>
      </c>
      <c r="C659" s="6" t="s">
        <v>675</v>
      </c>
      <c r="D659" s="7">
        <v>3411866.2168000001</v>
      </c>
    </row>
    <row r="660" spans="1:4" ht="18">
      <c r="A660" s="5">
        <v>655</v>
      </c>
      <c r="B660" s="6" t="s">
        <v>113</v>
      </c>
      <c r="C660" s="6" t="s">
        <v>677</v>
      </c>
      <c r="D660" s="7">
        <v>2880753.5035999999</v>
      </c>
    </row>
    <row r="661" spans="1:4" ht="18">
      <c r="A661" s="5">
        <v>656</v>
      </c>
      <c r="B661" s="6" t="s">
        <v>113</v>
      </c>
      <c r="C661" s="6" t="s">
        <v>679</v>
      </c>
      <c r="D661" s="7">
        <v>2893329.2796999998</v>
      </c>
    </row>
    <row r="662" spans="1:4" ht="18">
      <c r="A662" s="5">
        <v>657</v>
      </c>
      <c r="B662" s="6" t="s">
        <v>113</v>
      </c>
      <c r="C662" s="6" t="s">
        <v>681</v>
      </c>
      <c r="D662" s="7">
        <v>2879279.4681000002</v>
      </c>
    </row>
    <row r="663" spans="1:4" ht="18">
      <c r="A663" s="5">
        <v>658</v>
      </c>
      <c r="B663" s="6" t="s">
        <v>113</v>
      </c>
      <c r="C663" s="6" t="s">
        <v>683</v>
      </c>
      <c r="D663" s="7">
        <v>3318915.6845999998</v>
      </c>
    </row>
    <row r="664" spans="1:4" ht="18">
      <c r="A664" s="5">
        <v>659</v>
      </c>
      <c r="B664" s="6" t="s">
        <v>114</v>
      </c>
      <c r="C664" s="6" t="s">
        <v>686</v>
      </c>
      <c r="D664" s="7">
        <v>3914948.9254999999</v>
      </c>
    </row>
    <row r="665" spans="1:4" ht="18">
      <c r="A665" s="5">
        <v>660</v>
      </c>
      <c r="B665" s="6" t="s">
        <v>114</v>
      </c>
      <c r="C665" s="6" t="s">
        <v>290</v>
      </c>
      <c r="D665" s="7">
        <v>3949219.5674999999</v>
      </c>
    </row>
    <row r="666" spans="1:4" ht="18">
      <c r="A666" s="5">
        <v>661</v>
      </c>
      <c r="B666" s="6" t="s">
        <v>114</v>
      </c>
      <c r="C666" s="6" t="s">
        <v>689</v>
      </c>
      <c r="D666" s="7">
        <v>3932010.4147999999</v>
      </c>
    </row>
    <row r="667" spans="1:4" ht="18">
      <c r="A667" s="5">
        <v>662</v>
      </c>
      <c r="B667" s="6" t="s">
        <v>114</v>
      </c>
      <c r="C667" s="6" t="s">
        <v>691</v>
      </c>
      <c r="D667" s="7">
        <v>2985152.8826000001</v>
      </c>
    </row>
    <row r="668" spans="1:4" ht="18">
      <c r="A668" s="5">
        <v>663</v>
      </c>
      <c r="B668" s="6" t="s">
        <v>114</v>
      </c>
      <c r="C668" s="6" t="s">
        <v>693</v>
      </c>
      <c r="D668" s="7">
        <v>5193758.6111000003</v>
      </c>
    </row>
    <row r="669" spans="1:4" ht="18">
      <c r="A669" s="5">
        <v>664</v>
      </c>
      <c r="B669" s="6" t="s">
        <v>114</v>
      </c>
      <c r="C669" s="6" t="s">
        <v>695</v>
      </c>
      <c r="D669" s="7">
        <v>4491279.7789000003</v>
      </c>
    </row>
    <row r="670" spans="1:4" ht="18">
      <c r="A670" s="5">
        <v>665</v>
      </c>
      <c r="B670" s="6" t="s">
        <v>114</v>
      </c>
      <c r="C670" s="6" t="s">
        <v>697</v>
      </c>
      <c r="D670" s="7">
        <v>3942640.7612999999</v>
      </c>
    </row>
    <row r="671" spans="1:4" ht="18">
      <c r="A671" s="5">
        <v>666</v>
      </c>
      <c r="B671" s="6" t="s">
        <v>114</v>
      </c>
      <c r="C671" s="6" t="s">
        <v>700</v>
      </c>
      <c r="D671" s="7">
        <v>3481987.7910000002</v>
      </c>
    </row>
    <row r="672" spans="1:4" ht="36">
      <c r="A672" s="5">
        <v>667</v>
      </c>
      <c r="B672" s="6" t="s">
        <v>114</v>
      </c>
      <c r="C672" s="6" t="s">
        <v>702</v>
      </c>
      <c r="D672" s="7">
        <v>3571390.3462999999</v>
      </c>
    </row>
    <row r="673" spans="1:4" ht="36">
      <c r="A673" s="5">
        <v>668</v>
      </c>
      <c r="B673" s="6" t="s">
        <v>114</v>
      </c>
      <c r="C673" s="6" t="s">
        <v>704</v>
      </c>
      <c r="D673" s="7">
        <v>3387981.3202999998</v>
      </c>
    </row>
    <row r="674" spans="1:4" ht="18">
      <c r="A674" s="5">
        <v>669</v>
      </c>
      <c r="B674" s="6" t="s">
        <v>114</v>
      </c>
      <c r="C674" s="6" t="s">
        <v>706</v>
      </c>
      <c r="D674" s="7">
        <v>4680935.5893000001</v>
      </c>
    </row>
    <row r="675" spans="1:4" ht="18">
      <c r="A675" s="5">
        <v>670</v>
      </c>
      <c r="B675" s="6" t="s">
        <v>114</v>
      </c>
      <c r="C675" s="6" t="s">
        <v>708</v>
      </c>
      <c r="D675" s="7">
        <v>3151450.8171999999</v>
      </c>
    </row>
    <row r="676" spans="1:4" ht="18">
      <c r="A676" s="5">
        <v>671</v>
      </c>
      <c r="B676" s="6" t="s">
        <v>114</v>
      </c>
      <c r="C676" s="6" t="s">
        <v>709</v>
      </c>
      <c r="D676" s="7">
        <v>4207247.8229</v>
      </c>
    </row>
    <row r="677" spans="1:4" ht="18">
      <c r="A677" s="5">
        <v>672</v>
      </c>
      <c r="B677" s="6" t="s">
        <v>114</v>
      </c>
      <c r="C677" s="6" t="s">
        <v>711</v>
      </c>
      <c r="D677" s="7">
        <v>4201162.7511999998</v>
      </c>
    </row>
    <row r="678" spans="1:4" ht="18">
      <c r="A678" s="5">
        <v>673</v>
      </c>
      <c r="B678" s="6" t="s">
        <v>114</v>
      </c>
      <c r="C678" s="6" t="s">
        <v>713</v>
      </c>
      <c r="D678" s="7">
        <v>3320079.2245999998</v>
      </c>
    </row>
    <row r="679" spans="1:4" ht="18">
      <c r="A679" s="5">
        <v>674</v>
      </c>
      <c r="B679" s="6" t="s">
        <v>114</v>
      </c>
      <c r="C679" s="6" t="s">
        <v>715</v>
      </c>
      <c r="D679" s="7">
        <v>4230383.9499000004</v>
      </c>
    </row>
    <row r="680" spans="1:4" ht="18">
      <c r="A680" s="5">
        <v>675</v>
      </c>
      <c r="B680" s="6" t="s">
        <v>114</v>
      </c>
      <c r="C680" s="6" t="s">
        <v>717</v>
      </c>
      <c r="D680" s="7">
        <v>4494801.7785999998</v>
      </c>
    </row>
    <row r="681" spans="1:4" ht="18">
      <c r="A681" s="5">
        <v>676</v>
      </c>
      <c r="B681" s="6" t="s">
        <v>115</v>
      </c>
      <c r="C681" s="6" t="s">
        <v>720</v>
      </c>
      <c r="D681" s="7">
        <v>2990645.9078000002</v>
      </c>
    </row>
    <row r="682" spans="1:4" ht="18">
      <c r="A682" s="5">
        <v>677</v>
      </c>
      <c r="B682" s="6" t="s">
        <v>115</v>
      </c>
      <c r="C682" s="6" t="s">
        <v>723</v>
      </c>
      <c r="D682" s="7">
        <v>3736579.8006000002</v>
      </c>
    </row>
    <row r="683" spans="1:4" ht="18">
      <c r="A683" s="5">
        <v>678</v>
      </c>
      <c r="B683" s="6" t="s">
        <v>115</v>
      </c>
      <c r="C683" s="6" t="s">
        <v>725</v>
      </c>
      <c r="D683" s="7">
        <v>3442173.7724000001</v>
      </c>
    </row>
    <row r="684" spans="1:4" ht="18">
      <c r="A684" s="5">
        <v>679</v>
      </c>
      <c r="B684" s="6" t="s">
        <v>115</v>
      </c>
      <c r="C684" s="6" t="s">
        <v>727</v>
      </c>
      <c r="D684" s="7">
        <v>3674451.5342000001</v>
      </c>
    </row>
    <row r="685" spans="1:4" ht="18">
      <c r="A685" s="5">
        <v>680</v>
      </c>
      <c r="B685" s="6" t="s">
        <v>115</v>
      </c>
      <c r="C685" s="6" t="s">
        <v>729</v>
      </c>
      <c r="D685" s="7">
        <v>3410810.3042000001</v>
      </c>
    </row>
    <row r="686" spans="1:4" ht="18">
      <c r="A686" s="5">
        <v>681</v>
      </c>
      <c r="B686" s="6" t="s">
        <v>115</v>
      </c>
      <c r="C686" s="6" t="s">
        <v>731</v>
      </c>
      <c r="D686" s="7">
        <v>3410240.3635</v>
      </c>
    </row>
    <row r="687" spans="1:4" ht="18">
      <c r="A687" s="5">
        <v>682</v>
      </c>
      <c r="B687" s="6" t="s">
        <v>115</v>
      </c>
      <c r="C687" s="6" t="s">
        <v>733</v>
      </c>
      <c r="D687" s="7">
        <v>3695920.2198999999</v>
      </c>
    </row>
    <row r="688" spans="1:4" ht="18">
      <c r="A688" s="5">
        <v>683</v>
      </c>
      <c r="B688" s="6" t="s">
        <v>115</v>
      </c>
      <c r="C688" s="6" t="s">
        <v>735</v>
      </c>
      <c r="D688" s="7">
        <v>3580647.5679000001</v>
      </c>
    </row>
    <row r="689" spans="1:4" ht="18">
      <c r="A689" s="5">
        <v>684</v>
      </c>
      <c r="B689" s="6" t="s">
        <v>115</v>
      </c>
      <c r="C689" s="6" t="s">
        <v>737</v>
      </c>
      <c r="D689" s="7">
        <v>3415317.3264000001</v>
      </c>
    </row>
    <row r="690" spans="1:4" ht="18">
      <c r="A690" s="5">
        <v>685</v>
      </c>
      <c r="B690" s="6" t="s">
        <v>115</v>
      </c>
      <c r="C690" s="6" t="s">
        <v>739</v>
      </c>
      <c r="D690" s="7">
        <v>4005009.2499000002</v>
      </c>
    </row>
    <row r="691" spans="1:4" ht="18">
      <c r="A691" s="5">
        <v>686</v>
      </c>
      <c r="B691" s="6" t="s">
        <v>115</v>
      </c>
      <c r="C691" s="6" t="s">
        <v>741</v>
      </c>
      <c r="D691" s="7">
        <v>3566862.4046</v>
      </c>
    </row>
    <row r="692" spans="1:4" ht="18">
      <c r="A692" s="5">
        <v>687</v>
      </c>
      <c r="B692" s="6" t="s">
        <v>115</v>
      </c>
      <c r="C692" s="6" t="s">
        <v>743</v>
      </c>
      <c r="D692" s="7">
        <v>3413793.3032</v>
      </c>
    </row>
    <row r="693" spans="1:4" ht="18">
      <c r="A693" s="5">
        <v>688</v>
      </c>
      <c r="B693" s="6" t="s">
        <v>115</v>
      </c>
      <c r="C693" s="6" t="s">
        <v>745</v>
      </c>
      <c r="D693" s="7">
        <v>4052766.0153000001</v>
      </c>
    </row>
    <row r="694" spans="1:4" ht="18">
      <c r="A694" s="5">
        <v>689</v>
      </c>
      <c r="B694" s="6" t="s">
        <v>115</v>
      </c>
      <c r="C694" s="6" t="s">
        <v>747</v>
      </c>
      <c r="D694" s="7">
        <v>4963051.54</v>
      </c>
    </row>
    <row r="695" spans="1:4" ht="18">
      <c r="A695" s="5">
        <v>690</v>
      </c>
      <c r="B695" s="6" t="s">
        <v>115</v>
      </c>
      <c r="C695" s="6" t="s">
        <v>749</v>
      </c>
      <c r="D695" s="7">
        <v>4006886.3297000001</v>
      </c>
    </row>
    <row r="696" spans="1:4" ht="36">
      <c r="A696" s="5">
        <v>691</v>
      </c>
      <c r="B696" s="6" t="s">
        <v>115</v>
      </c>
      <c r="C696" s="6" t="s">
        <v>751</v>
      </c>
      <c r="D696" s="7">
        <v>4043299.6324999998</v>
      </c>
    </row>
    <row r="697" spans="1:4" ht="18">
      <c r="A697" s="5">
        <v>692</v>
      </c>
      <c r="B697" s="6" t="s">
        <v>115</v>
      </c>
      <c r="C697" s="6" t="s">
        <v>753</v>
      </c>
      <c r="D697" s="7">
        <v>2777927.4526</v>
      </c>
    </row>
    <row r="698" spans="1:4" ht="18">
      <c r="A698" s="5">
        <v>693</v>
      </c>
      <c r="B698" s="6" t="s">
        <v>115</v>
      </c>
      <c r="C698" s="6" t="s">
        <v>755</v>
      </c>
      <c r="D698" s="7">
        <v>3418251.5962</v>
      </c>
    </row>
    <row r="699" spans="1:4" ht="18">
      <c r="A699" s="5">
        <v>694</v>
      </c>
      <c r="B699" s="6" t="s">
        <v>115</v>
      </c>
      <c r="C699" s="6" t="s">
        <v>757</v>
      </c>
      <c r="D699" s="7">
        <v>2709301.4216999998</v>
      </c>
    </row>
    <row r="700" spans="1:4" ht="18">
      <c r="A700" s="5">
        <v>695</v>
      </c>
      <c r="B700" s="6" t="s">
        <v>115</v>
      </c>
      <c r="C700" s="6" t="s">
        <v>759</v>
      </c>
      <c r="D700" s="7">
        <v>2930568.4400999998</v>
      </c>
    </row>
    <row r="701" spans="1:4" ht="18">
      <c r="A701" s="5">
        <v>696</v>
      </c>
      <c r="B701" s="6" t="s">
        <v>115</v>
      </c>
      <c r="C701" s="6" t="s">
        <v>761</v>
      </c>
      <c r="D701" s="7">
        <v>3026743.8001999999</v>
      </c>
    </row>
    <row r="702" spans="1:4" ht="18">
      <c r="A702" s="5">
        <v>697</v>
      </c>
      <c r="B702" s="6" t="s">
        <v>115</v>
      </c>
      <c r="C702" s="6" t="s">
        <v>763</v>
      </c>
      <c r="D702" s="7">
        <v>5621056.2326999996</v>
      </c>
    </row>
    <row r="703" spans="1:4" ht="18">
      <c r="A703" s="5">
        <v>698</v>
      </c>
      <c r="B703" s="6" t="s">
        <v>115</v>
      </c>
      <c r="C703" s="6" t="s">
        <v>765</v>
      </c>
      <c r="D703" s="7">
        <v>3327025.4970999998</v>
      </c>
    </row>
    <row r="704" spans="1:4" ht="18">
      <c r="A704" s="5">
        <v>699</v>
      </c>
      <c r="B704" s="6" t="s">
        <v>116</v>
      </c>
      <c r="C704" s="6" t="s">
        <v>768</v>
      </c>
      <c r="D704" s="7">
        <v>3117133.5578000001</v>
      </c>
    </row>
    <row r="705" spans="1:4" ht="18">
      <c r="A705" s="5">
        <v>700</v>
      </c>
      <c r="B705" s="6" t="s">
        <v>116</v>
      </c>
      <c r="C705" s="6" t="s">
        <v>770</v>
      </c>
      <c r="D705" s="7">
        <v>3548342.4682</v>
      </c>
    </row>
    <row r="706" spans="1:4" ht="18">
      <c r="A706" s="5">
        <v>701</v>
      </c>
      <c r="B706" s="6" t="s">
        <v>116</v>
      </c>
      <c r="C706" s="6" t="s">
        <v>772</v>
      </c>
      <c r="D706" s="7">
        <v>3823928.8487999998</v>
      </c>
    </row>
    <row r="707" spans="1:4" ht="18">
      <c r="A707" s="5">
        <v>702</v>
      </c>
      <c r="B707" s="6" t="s">
        <v>116</v>
      </c>
      <c r="C707" s="6" t="s">
        <v>774</v>
      </c>
      <c r="D707" s="7">
        <v>4151877.838</v>
      </c>
    </row>
    <row r="708" spans="1:4" ht="18">
      <c r="A708" s="5">
        <v>703</v>
      </c>
      <c r="B708" s="6" t="s">
        <v>116</v>
      </c>
      <c r="C708" s="6" t="s">
        <v>776</v>
      </c>
      <c r="D708" s="7">
        <v>3905691.8898</v>
      </c>
    </row>
    <row r="709" spans="1:4" ht="18">
      <c r="A709" s="5">
        <v>704</v>
      </c>
      <c r="B709" s="6" t="s">
        <v>116</v>
      </c>
      <c r="C709" s="6" t="s">
        <v>779</v>
      </c>
      <c r="D709" s="7">
        <v>3538998.9405</v>
      </c>
    </row>
    <row r="710" spans="1:4" ht="18">
      <c r="A710" s="5">
        <v>705</v>
      </c>
      <c r="B710" s="6" t="s">
        <v>116</v>
      </c>
      <c r="C710" s="6" t="s">
        <v>781</v>
      </c>
      <c r="D710" s="7">
        <v>4042041.7818999998</v>
      </c>
    </row>
    <row r="711" spans="1:4" ht="18">
      <c r="A711" s="5">
        <v>706</v>
      </c>
      <c r="B711" s="6" t="s">
        <v>116</v>
      </c>
      <c r="C711" s="6" t="s">
        <v>783</v>
      </c>
      <c r="D711" s="7">
        <v>3449117.5882999999</v>
      </c>
    </row>
    <row r="712" spans="1:4" ht="18">
      <c r="A712" s="5">
        <v>707</v>
      </c>
      <c r="B712" s="6" t="s">
        <v>116</v>
      </c>
      <c r="C712" s="6" t="s">
        <v>785</v>
      </c>
      <c r="D712" s="7">
        <v>3904144.2019000002</v>
      </c>
    </row>
    <row r="713" spans="1:4" ht="18">
      <c r="A713" s="5">
        <v>708</v>
      </c>
      <c r="B713" s="6" t="s">
        <v>116</v>
      </c>
      <c r="C713" s="6" t="s">
        <v>787</v>
      </c>
      <c r="D713" s="7">
        <v>3524898.6743999999</v>
      </c>
    </row>
    <row r="714" spans="1:4" ht="18">
      <c r="A714" s="5">
        <v>709</v>
      </c>
      <c r="B714" s="6" t="s">
        <v>116</v>
      </c>
      <c r="C714" s="6" t="s">
        <v>789</v>
      </c>
      <c r="D714" s="7">
        <v>3268663.6307999999</v>
      </c>
    </row>
    <row r="715" spans="1:4" ht="18">
      <c r="A715" s="5">
        <v>710</v>
      </c>
      <c r="B715" s="6" t="s">
        <v>116</v>
      </c>
      <c r="C715" s="6" t="s">
        <v>791</v>
      </c>
      <c r="D715" s="7">
        <v>3891741.7483000001</v>
      </c>
    </row>
    <row r="716" spans="1:4" ht="18">
      <c r="A716" s="5">
        <v>711</v>
      </c>
      <c r="B716" s="6" t="s">
        <v>116</v>
      </c>
      <c r="C716" s="6" t="s">
        <v>793</v>
      </c>
      <c r="D716" s="7">
        <v>4083222.4223000002</v>
      </c>
    </row>
    <row r="717" spans="1:4" ht="18">
      <c r="A717" s="5">
        <v>712</v>
      </c>
      <c r="B717" s="6" t="s">
        <v>116</v>
      </c>
      <c r="C717" s="6" t="s">
        <v>795</v>
      </c>
      <c r="D717" s="7">
        <v>3679199.7179</v>
      </c>
    </row>
    <row r="718" spans="1:4" ht="18">
      <c r="A718" s="5">
        <v>713</v>
      </c>
      <c r="B718" s="6" t="s">
        <v>116</v>
      </c>
      <c r="C718" s="6" t="s">
        <v>797</v>
      </c>
      <c r="D718" s="7">
        <v>3294497.9618000002</v>
      </c>
    </row>
    <row r="719" spans="1:4" ht="18">
      <c r="A719" s="5">
        <v>714</v>
      </c>
      <c r="B719" s="6" t="s">
        <v>116</v>
      </c>
      <c r="C719" s="6" t="s">
        <v>799</v>
      </c>
      <c r="D719" s="7">
        <v>3660970.9739999999</v>
      </c>
    </row>
    <row r="720" spans="1:4" ht="18">
      <c r="A720" s="5">
        <v>715</v>
      </c>
      <c r="B720" s="6" t="s">
        <v>116</v>
      </c>
      <c r="C720" s="6" t="s">
        <v>801</v>
      </c>
      <c r="D720" s="7">
        <v>3631395.8256000001</v>
      </c>
    </row>
    <row r="721" spans="1:4" ht="18">
      <c r="A721" s="5">
        <v>716</v>
      </c>
      <c r="B721" s="6" t="s">
        <v>116</v>
      </c>
      <c r="C721" s="6" t="s">
        <v>803</v>
      </c>
      <c r="D721" s="7">
        <v>4066133.8664000002</v>
      </c>
    </row>
    <row r="722" spans="1:4" ht="18">
      <c r="A722" s="5">
        <v>717</v>
      </c>
      <c r="B722" s="6" t="s">
        <v>116</v>
      </c>
      <c r="C722" s="6" t="s">
        <v>805</v>
      </c>
      <c r="D722" s="7">
        <v>3748811.5592</v>
      </c>
    </row>
    <row r="723" spans="1:4" ht="18">
      <c r="A723" s="5">
        <v>718</v>
      </c>
      <c r="B723" s="6" t="s">
        <v>116</v>
      </c>
      <c r="C723" s="6" t="s">
        <v>807</v>
      </c>
      <c r="D723" s="7">
        <v>3411473.2174</v>
      </c>
    </row>
    <row r="724" spans="1:4" ht="18">
      <c r="A724" s="5">
        <v>719</v>
      </c>
      <c r="B724" s="6" t="s">
        <v>116</v>
      </c>
      <c r="C724" s="6" t="s">
        <v>809</v>
      </c>
      <c r="D724" s="7">
        <v>3516704.0000999998</v>
      </c>
    </row>
    <row r="725" spans="1:4" ht="18">
      <c r="A725" s="5">
        <v>720</v>
      </c>
      <c r="B725" s="6" t="s">
        <v>116</v>
      </c>
      <c r="C725" s="6" t="s">
        <v>811</v>
      </c>
      <c r="D725" s="7">
        <v>3383615.6910000001</v>
      </c>
    </row>
    <row r="726" spans="1:4" ht="18">
      <c r="A726" s="5">
        <v>721</v>
      </c>
      <c r="B726" s="6" t="s">
        <v>116</v>
      </c>
      <c r="C726" s="6" t="s">
        <v>813</v>
      </c>
      <c r="D726" s="7">
        <v>3172138.9654999999</v>
      </c>
    </row>
    <row r="727" spans="1:4" ht="18">
      <c r="A727" s="5">
        <v>722</v>
      </c>
      <c r="B727" s="6" t="s">
        <v>117</v>
      </c>
      <c r="C727" s="6" t="s">
        <v>816</v>
      </c>
      <c r="D727" s="7">
        <v>3148577.8498</v>
      </c>
    </row>
    <row r="728" spans="1:4" ht="18">
      <c r="A728" s="5">
        <v>723</v>
      </c>
      <c r="B728" s="6" t="s">
        <v>117</v>
      </c>
      <c r="C728" s="6" t="s">
        <v>818</v>
      </c>
      <c r="D728" s="7">
        <v>5387941.7825999996</v>
      </c>
    </row>
    <row r="729" spans="1:4" ht="18">
      <c r="A729" s="5">
        <v>724</v>
      </c>
      <c r="B729" s="6" t="s">
        <v>117</v>
      </c>
      <c r="C729" s="6" t="s">
        <v>820</v>
      </c>
      <c r="D729" s="7">
        <v>3700524.9123</v>
      </c>
    </row>
    <row r="730" spans="1:4" ht="18">
      <c r="A730" s="5">
        <v>725</v>
      </c>
      <c r="B730" s="6" t="s">
        <v>117</v>
      </c>
      <c r="C730" s="6" t="s">
        <v>822</v>
      </c>
      <c r="D730" s="7">
        <v>4418448.8755999999</v>
      </c>
    </row>
    <row r="731" spans="1:4" ht="18">
      <c r="A731" s="5">
        <v>726</v>
      </c>
      <c r="B731" s="6" t="s">
        <v>117</v>
      </c>
      <c r="C731" s="6" t="s">
        <v>824</v>
      </c>
      <c r="D731" s="7">
        <v>4773451.2133999998</v>
      </c>
    </row>
    <row r="732" spans="1:4" ht="18">
      <c r="A732" s="5">
        <v>727</v>
      </c>
      <c r="B732" s="6" t="s">
        <v>117</v>
      </c>
      <c r="C732" s="6" t="s">
        <v>826</v>
      </c>
      <c r="D732" s="7">
        <v>3306810.5769000002</v>
      </c>
    </row>
    <row r="733" spans="1:4" ht="18">
      <c r="A733" s="5">
        <v>728</v>
      </c>
      <c r="B733" s="6" t="s">
        <v>117</v>
      </c>
      <c r="C733" s="6" t="s">
        <v>828</v>
      </c>
      <c r="D733" s="7">
        <v>3180583.3508000001</v>
      </c>
    </row>
    <row r="734" spans="1:4" ht="18">
      <c r="A734" s="5">
        <v>729</v>
      </c>
      <c r="B734" s="6" t="s">
        <v>117</v>
      </c>
      <c r="C734" s="6" t="s">
        <v>830</v>
      </c>
      <c r="D734" s="7">
        <v>4936700.3334999997</v>
      </c>
    </row>
    <row r="735" spans="1:4" ht="18">
      <c r="A735" s="5">
        <v>730</v>
      </c>
      <c r="B735" s="6" t="s">
        <v>117</v>
      </c>
      <c r="C735" s="6" t="s">
        <v>832</v>
      </c>
      <c r="D735" s="7">
        <v>3514137.1874000002</v>
      </c>
    </row>
    <row r="736" spans="1:4" ht="18">
      <c r="A736" s="5">
        <v>731</v>
      </c>
      <c r="B736" s="6" t="s">
        <v>117</v>
      </c>
      <c r="C736" s="6" t="s">
        <v>835</v>
      </c>
      <c r="D736" s="7">
        <v>3244594.8361999998</v>
      </c>
    </row>
    <row r="737" spans="1:4" ht="18">
      <c r="A737" s="5">
        <v>732</v>
      </c>
      <c r="B737" s="6" t="s">
        <v>117</v>
      </c>
      <c r="C737" s="6" t="s">
        <v>837</v>
      </c>
      <c r="D737" s="7">
        <v>4841967.3546000002</v>
      </c>
    </row>
    <row r="738" spans="1:4" ht="18">
      <c r="A738" s="5">
        <v>733</v>
      </c>
      <c r="B738" s="6" t="s">
        <v>117</v>
      </c>
      <c r="C738" s="6" t="s">
        <v>839</v>
      </c>
      <c r="D738" s="7">
        <v>3832573.7008000002</v>
      </c>
    </row>
    <row r="739" spans="1:4" ht="18">
      <c r="A739" s="5">
        <v>734</v>
      </c>
      <c r="B739" s="6" t="s">
        <v>117</v>
      </c>
      <c r="C739" s="6" t="s">
        <v>841</v>
      </c>
      <c r="D739" s="7">
        <v>3294045.9632999999</v>
      </c>
    </row>
    <row r="740" spans="1:4" ht="18">
      <c r="A740" s="5">
        <v>735</v>
      </c>
      <c r="B740" s="6" t="s">
        <v>117</v>
      </c>
      <c r="C740" s="6" t="s">
        <v>843</v>
      </c>
      <c r="D740" s="7">
        <v>4718253.0132999998</v>
      </c>
    </row>
    <row r="741" spans="1:4" ht="18">
      <c r="A741" s="5">
        <v>736</v>
      </c>
      <c r="B741" s="6" t="s">
        <v>117</v>
      </c>
      <c r="C741" s="6" t="s">
        <v>845</v>
      </c>
      <c r="D741" s="7">
        <v>3127792.6507000001</v>
      </c>
    </row>
    <row r="742" spans="1:4" ht="18">
      <c r="A742" s="5">
        <v>737</v>
      </c>
      <c r="B742" s="6" t="s">
        <v>117</v>
      </c>
      <c r="C742" s="6" t="s">
        <v>847</v>
      </c>
      <c r="D742" s="7">
        <v>3393028.4608</v>
      </c>
    </row>
    <row r="743" spans="1:4" ht="18">
      <c r="A743" s="5">
        <v>738</v>
      </c>
      <c r="B743" s="6" t="s">
        <v>118</v>
      </c>
      <c r="C743" s="6" t="s">
        <v>850</v>
      </c>
      <c r="D743" s="7">
        <v>3506493.1444999999</v>
      </c>
    </row>
    <row r="744" spans="1:4" ht="18">
      <c r="A744" s="5">
        <v>739</v>
      </c>
      <c r="B744" s="6" t="s">
        <v>118</v>
      </c>
      <c r="C744" s="6" t="s">
        <v>852</v>
      </c>
      <c r="D744" s="7">
        <v>3880281.8188999998</v>
      </c>
    </row>
    <row r="745" spans="1:4" ht="18">
      <c r="A745" s="5">
        <v>740</v>
      </c>
      <c r="B745" s="6" t="s">
        <v>118</v>
      </c>
      <c r="C745" s="6" t="s">
        <v>854</v>
      </c>
      <c r="D745" s="7">
        <v>3248920.7886000001</v>
      </c>
    </row>
    <row r="746" spans="1:4" ht="18">
      <c r="A746" s="5">
        <v>741</v>
      </c>
      <c r="B746" s="6" t="s">
        <v>118</v>
      </c>
      <c r="C746" s="6" t="s">
        <v>856</v>
      </c>
      <c r="D746" s="7">
        <v>3637606.7867000001</v>
      </c>
    </row>
    <row r="747" spans="1:4" ht="18">
      <c r="A747" s="5">
        <v>742</v>
      </c>
      <c r="B747" s="6" t="s">
        <v>118</v>
      </c>
      <c r="C747" s="6" t="s">
        <v>858</v>
      </c>
      <c r="D747" s="7">
        <v>5102021.7969000004</v>
      </c>
    </row>
    <row r="748" spans="1:4" ht="18">
      <c r="A748" s="5">
        <v>743</v>
      </c>
      <c r="B748" s="6" t="s">
        <v>118</v>
      </c>
      <c r="C748" s="6" t="s">
        <v>860</v>
      </c>
      <c r="D748" s="7">
        <v>4228258.3315000003</v>
      </c>
    </row>
    <row r="749" spans="1:4" ht="18">
      <c r="A749" s="5">
        <v>744</v>
      </c>
      <c r="B749" s="6" t="s">
        <v>118</v>
      </c>
      <c r="C749" s="6" t="s">
        <v>862</v>
      </c>
      <c r="D749" s="7">
        <v>3892831.3478999999</v>
      </c>
    </row>
    <row r="750" spans="1:4" ht="18">
      <c r="A750" s="5">
        <v>745</v>
      </c>
      <c r="B750" s="6" t="s">
        <v>118</v>
      </c>
      <c r="C750" s="6" t="s">
        <v>864</v>
      </c>
      <c r="D750" s="7">
        <v>3382071.9693999998</v>
      </c>
    </row>
    <row r="751" spans="1:4" ht="18">
      <c r="A751" s="5">
        <v>746</v>
      </c>
      <c r="B751" s="6" t="s">
        <v>118</v>
      </c>
      <c r="C751" s="6" t="s">
        <v>866</v>
      </c>
      <c r="D751" s="7">
        <v>4460411.7668000003</v>
      </c>
    </row>
    <row r="752" spans="1:4" ht="18">
      <c r="A752" s="5">
        <v>747</v>
      </c>
      <c r="B752" s="6" t="s">
        <v>118</v>
      </c>
      <c r="C752" s="6" t="s">
        <v>868</v>
      </c>
      <c r="D752" s="7">
        <v>3145725.8777000001</v>
      </c>
    </row>
    <row r="753" spans="1:4" ht="18">
      <c r="A753" s="5">
        <v>748</v>
      </c>
      <c r="B753" s="6" t="s">
        <v>118</v>
      </c>
      <c r="C753" s="6" t="s">
        <v>870</v>
      </c>
      <c r="D753" s="7">
        <v>3013105.2420000001</v>
      </c>
    </row>
    <row r="754" spans="1:4" ht="18">
      <c r="A754" s="5">
        <v>749</v>
      </c>
      <c r="B754" s="6" t="s">
        <v>118</v>
      </c>
      <c r="C754" s="6" t="s">
        <v>872</v>
      </c>
      <c r="D754" s="7">
        <v>3230509.6033999999</v>
      </c>
    </row>
    <row r="755" spans="1:4" ht="18">
      <c r="A755" s="5">
        <v>750</v>
      </c>
      <c r="B755" s="6" t="s">
        <v>118</v>
      </c>
      <c r="C755" s="6" t="s">
        <v>874</v>
      </c>
      <c r="D755" s="7">
        <v>3513561.2763</v>
      </c>
    </row>
    <row r="756" spans="1:4" ht="18">
      <c r="A756" s="5">
        <v>751</v>
      </c>
      <c r="B756" s="6" t="s">
        <v>118</v>
      </c>
      <c r="C756" s="6" t="s">
        <v>876</v>
      </c>
      <c r="D756" s="7">
        <v>3866274.4865999999</v>
      </c>
    </row>
    <row r="757" spans="1:4" ht="18">
      <c r="A757" s="5">
        <v>752</v>
      </c>
      <c r="B757" s="6" t="s">
        <v>118</v>
      </c>
      <c r="C757" s="6" t="s">
        <v>878</v>
      </c>
      <c r="D757" s="7">
        <v>3585930.9174000002</v>
      </c>
    </row>
    <row r="758" spans="1:4" ht="18">
      <c r="A758" s="5">
        <v>753</v>
      </c>
      <c r="B758" s="6" t="s">
        <v>118</v>
      </c>
      <c r="C758" s="6" t="s">
        <v>880</v>
      </c>
      <c r="D758" s="7">
        <v>3737154.62</v>
      </c>
    </row>
    <row r="759" spans="1:4" ht="18">
      <c r="A759" s="5">
        <v>754</v>
      </c>
      <c r="B759" s="6" t="s">
        <v>118</v>
      </c>
      <c r="C759" s="6" t="s">
        <v>882</v>
      </c>
      <c r="D759" s="7">
        <v>3728273.8333000001</v>
      </c>
    </row>
    <row r="760" spans="1:4" ht="18">
      <c r="A760" s="5">
        <v>755</v>
      </c>
      <c r="B760" s="6" t="s">
        <v>119</v>
      </c>
      <c r="C760" s="6" t="s">
        <v>885</v>
      </c>
      <c r="D760" s="7">
        <v>3509313.8848999999</v>
      </c>
    </row>
    <row r="761" spans="1:4" ht="18">
      <c r="A761" s="5">
        <v>756</v>
      </c>
      <c r="B761" s="6" t="s">
        <v>119</v>
      </c>
      <c r="C761" s="6" t="s">
        <v>887</v>
      </c>
      <c r="D761" s="7">
        <v>3397892.9358000001</v>
      </c>
    </row>
    <row r="762" spans="1:4" ht="18">
      <c r="A762" s="5">
        <v>757</v>
      </c>
      <c r="B762" s="6" t="s">
        <v>119</v>
      </c>
      <c r="C762" s="6" t="s">
        <v>889</v>
      </c>
      <c r="D762" s="7">
        <v>4010070.2303999998</v>
      </c>
    </row>
    <row r="763" spans="1:4" ht="18">
      <c r="A763" s="5">
        <v>758</v>
      </c>
      <c r="B763" s="6" t="s">
        <v>119</v>
      </c>
      <c r="C763" s="6" t="s">
        <v>891</v>
      </c>
      <c r="D763" s="7">
        <v>4425947.6566000003</v>
      </c>
    </row>
    <row r="764" spans="1:4" ht="18">
      <c r="A764" s="5">
        <v>759</v>
      </c>
      <c r="B764" s="6" t="s">
        <v>119</v>
      </c>
      <c r="C764" s="6" t="s">
        <v>893</v>
      </c>
      <c r="D764" s="7">
        <v>3852315.7541</v>
      </c>
    </row>
    <row r="765" spans="1:4" ht="18">
      <c r="A765" s="5">
        <v>760</v>
      </c>
      <c r="B765" s="6" t="s">
        <v>119</v>
      </c>
      <c r="C765" s="6" t="s">
        <v>895</v>
      </c>
      <c r="D765" s="7">
        <v>5349162.3844999997</v>
      </c>
    </row>
    <row r="766" spans="1:4" ht="18">
      <c r="A766" s="5">
        <v>761</v>
      </c>
      <c r="B766" s="6" t="s">
        <v>119</v>
      </c>
      <c r="C766" s="6" t="s">
        <v>897</v>
      </c>
      <c r="D766" s="7">
        <v>4062456.7622000002</v>
      </c>
    </row>
    <row r="767" spans="1:4" ht="18">
      <c r="A767" s="5">
        <v>762</v>
      </c>
      <c r="B767" s="6" t="s">
        <v>119</v>
      </c>
      <c r="C767" s="6" t="s">
        <v>814</v>
      </c>
      <c r="D767" s="7">
        <v>3685754.4095999999</v>
      </c>
    </row>
    <row r="768" spans="1:4" ht="18">
      <c r="A768" s="5">
        <v>763</v>
      </c>
      <c r="B768" s="6" t="s">
        <v>119</v>
      </c>
      <c r="C768" s="6" t="s">
        <v>900</v>
      </c>
      <c r="D768" s="7">
        <v>3984404.7461999999</v>
      </c>
    </row>
    <row r="769" spans="1:4" ht="18">
      <c r="A769" s="5">
        <v>764</v>
      </c>
      <c r="B769" s="6" t="s">
        <v>119</v>
      </c>
      <c r="C769" s="6" t="s">
        <v>902</v>
      </c>
      <c r="D769" s="7">
        <v>5259089.3239000002</v>
      </c>
    </row>
    <row r="770" spans="1:4" ht="18">
      <c r="A770" s="5">
        <v>765</v>
      </c>
      <c r="B770" s="6" t="s">
        <v>119</v>
      </c>
      <c r="C770" s="6" t="s">
        <v>904</v>
      </c>
      <c r="D770" s="7">
        <v>3283670.0194999999</v>
      </c>
    </row>
    <row r="771" spans="1:4" ht="18">
      <c r="A771" s="5">
        <v>766</v>
      </c>
      <c r="B771" s="6" t="s">
        <v>119</v>
      </c>
      <c r="C771" s="6" t="s">
        <v>906</v>
      </c>
      <c r="D771" s="7">
        <v>3792693.1471000002</v>
      </c>
    </row>
    <row r="772" spans="1:4" ht="18">
      <c r="A772" s="5">
        <v>767</v>
      </c>
      <c r="B772" s="6" t="s">
        <v>119</v>
      </c>
      <c r="C772" s="6" t="s">
        <v>908</v>
      </c>
      <c r="D772" s="7">
        <v>4018233.7080999999</v>
      </c>
    </row>
    <row r="773" spans="1:4" ht="18">
      <c r="A773" s="5">
        <v>768</v>
      </c>
      <c r="B773" s="6" t="s">
        <v>119</v>
      </c>
      <c r="C773" s="6" t="s">
        <v>910</v>
      </c>
      <c r="D773" s="7">
        <v>4437765.3923000004</v>
      </c>
    </row>
    <row r="774" spans="1:4" ht="18">
      <c r="A774" s="5">
        <v>769</v>
      </c>
      <c r="B774" s="6" t="s">
        <v>913</v>
      </c>
      <c r="C774" s="6" t="s">
        <v>914</v>
      </c>
      <c r="D774" s="7">
        <v>2931458.0657000002</v>
      </c>
    </row>
    <row r="775" spans="1:4" ht="36">
      <c r="A775" s="5">
        <v>770</v>
      </c>
      <c r="B775" s="6" t="s">
        <v>913</v>
      </c>
      <c r="C775" s="6" t="s">
        <v>916</v>
      </c>
      <c r="D775" s="7">
        <v>7483318.5900999997</v>
      </c>
    </row>
    <row r="776" spans="1:4" ht="18">
      <c r="A776" s="5">
        <v>771</v>
      </c>
      <c r="B776" s="6" t="s">
        <v>913</v>
      </c>
      <c r="C776" s="6" t="s">
        <v>918</v>
      </c>
      <c r="D776" s="7">
        <v>4215148.7194999997</v>
      </c>
    </row>
    <row r="777" spans="1:4" ht="18">
      <c r="A777" s="5">
        <v>772</v>
      </c>
      <c r="B777" s="6" t="s">
        <v>913</v>
      </c>
      <c r="C777" s="6" t="s">
        <v>920</v>
      </c>
      <c r="D777" s="7">
        <v>3612438.3352999999</v>
      </c>
    </row>
    <row r="778" spans="1:4" ht="18">
      <c r="A778" s="5">
        <v>773</v>
      </c>
      <c r="B778" s="6" t="s">
        <v>913</v>
      </c>
      <c r="C778" s="6" t="s">
        <v>922</v>
      </c>
      <c r="D778" s="7">
        <v>3432430.6685000001</v>
      </c>
    </row>
    <row r="779" spans="1:4" ht="18">
      <c r="A779" s="5">
        <v>774</v>
      </c>
      <c r="B779" s="6" t="s">
        <v>913</v>
      </c>
      <c r="C779" s="6" t="s">
        <v>924</v>
      </c>
      <c r="D779" s="7">
        <v>3530728.4512</v>
      </c>
    </row>
    <row r="780" spans="1:4" ht="18">
      <c r="A780" s="8"/>
      <c r="B780" s="8"/>
      <c r="C780" s="8"/>
      <c r="D780" s="9">
        <f>SUM(D6:D779)</f>
        <v>2774074392.1586981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MONTHENTRY</vt:lpstr>
      <vt:lpstr>Sum &amp; FG</vt:lpstr>
      <vt:lpstr>SG Details</vt:lpstr>
      <vt:lpstr>LGCs Details</vt:lpstr>
      <vt:lpstr>Sumsum</vt:lpstr>
      <vt:lpstr>States Ecology</vt:lpstr>
      <vt:lpstr>eccology individual LGCs</vt:lpstr>
      <vt:lpstr>acctmonth</vt:lpstr>
      <vt:lpstr>previuosmonth</vt:lpstr>
      <vt:lpstr>'SG Details'!Print_Area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2023-05-08T14:28:00Z</cp:lastPrinted>
  <dcterms:created xsi:type="dcterms:W3CDTF">2003-11-12T08:54:00Z</dcterms:created>
  <dcterms:modified xsi:type="dcterms:W3CDTF">2023-08-14T14:24:46Z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ED8887DD11F54F1B8644D0E73CB22E7C</vt:lpwstr>
  </property>
  <property fmtid="{D5CDD505-2E9C-101B-9397-08002B2CF9AE}" pid="3" name="KSOProductBuildVer">
    <vt:lpwstr>1033-11.2.0.11536</vt:lpwstr>
  </property>
</Properties>
</file>